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531"/>
  <workbookPr codeName="EstaPasta_de_trabalho"/>
  <mc:AlternateContent xmlns:mc="http://schemas.openxmlformats.org/markup-compatibility/2006">
    <mc:Choice Requires="x15">
      <x15ac:absPath xmlns:x15ac="http://schemas.microsoft.com/office/spreadsheetml/2010/11/ac" url="C:\Users\laiop\Downloads\"/>
    </mc:Choice>
  </mc:AlternateContent>
  <xr:revisionPtr revIDLastSave="0" documentId="13_ncr:1_{48011C17-FC70-4F36-A609-86F381FC8D7D}" xr6:coauthVersionLast="47" xr6:coauthVersionMax="47" xr10:uidLastSave="{00000000-0000-0000-0000-000000000000}"/>
  <bookViews>
    <workbookView xWindow="-120" yWindow="-120" windowWidth="29040" windowHeight="15720" activeTab="1" xr2:uid="{00000000-000D-0000-FFFF-FFFF00000000}"/>
  </bookViews>
  <sheets>
    <sheet name="NOTA GERAL" sheetId="38" r:id="rId1"/>
    <sheet name="TABELA DE PREÇOS DP WORLD" sheetId="36" r:id="rId2"/>
    <sheet name="Planilha2" sheetId="32" state="hidden" r:id="rId3"/>
    <sheet name="Planilha1" sheetId="37" state="hidden" r:id="rId4"/>
    <sheet name="Lista" sheetId="29" state="hidden" r:id="rId5"/>
  </sheets>
  <definedNames>
    <definedName name="_xlnm._FilterDatabase" localSheetId="4" hidden="1">Lista!$A$1:$A$279</definedName>
    <definedName name="_xlnm._FilterDatabase" localSheetId="1" hidden="1">'TABELA DE PREÇOS DP WORLD'!$B$38:$K$492</definedName>
    <definedName name="d">#REF!</definedName>
    <definedName name="limites">#REF!</definedName>
    <definedName name="lista">#REF!</definedName>
    <definedName name="lo">#REF!</definedName>
    <definedName name="marque">#REF!</definedName>
    <definedName name="NvsASD">"V2002-05-31"</definedName>
    <definedName name="NvsAutoDrillOk">"VN"</definedName>
    <definedName name="NvsInstLang">"VENG"</definedName>
    <definedName name="NvsInstSpec">"%,FDEPTID,V212"</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Effdt">"V1900-01-01"</definedName>
    <definedName name="NvsPanelSetid">"VCOMON"</definedName>
    <definedName name="NvsReqBU">"V01"</definedName>
    <definedName name="NvsReqBUOnly">"VN"</definedName>
    <definedName name="NvsTransLed">"VN"</definedName>
    <definedName name="NvsTreeASD">"V2002-05-31"</definedName>
    <definedName name="NvsValTbl.ACCOUNT">"GL_ACCOUNT_TBL"</definedName>
    <definedName name="NvsValTbl.CO_COST_CTR">"CO_COST_CTR_TBL"</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36" l="1"/>
  <c r="W490" i="36"/>
  <c r="U490" i="36"/>
  <c r="Q490" i="36"/>
  <c r="V468" i="36"/>
  <c r="V467" i="36"/>
  <c r="V466" i="36"/>
  <c r="F466" i="36"/>
  <c r="Q466" i="36" s="1"/>
  <c r="V465" i="36"/>
  <c r="Q465" i="36"/>
  <c r="J465" i="36"/>
  <c r="V458" i="36"/>
  <c r="Q458" i="36"/>
  <c r="J458" i="36"/>
  <c r="V457" i="36"/>
  <c r="Q457" i="36"/>
  <c r="J457" i="36"/>
  <c r="V456" i="36"/>
  <c r="Q456" i="36"/>
  <c r="J456" i="36"/>
  <c r="V455" i="36"/>
  <c r="Q455" i="36"/>
  <c r="J455" i="36"/>
  <c r="V454" i="36"/>
  <c r="Q454" i="36"/>
  <c r="J454" i="36"/>
  <c r="V453" i="36"/>
  <c r="Q453" i="36"/>
  <c r="J453" i="36"/>
  <c r="V437" i="36"/>
  <c r="Q437" i="36"/>
  <c r="V436" i="36"/>
  <c r="Q436" i="36"/>
  <c r="V435" i="36"/>
  <c r="Q435" i="36"/>
  <c r="V434" i="36"/>
  <c r="Q434" i="36"/>
  <c r="V433" i="36"/>
  <c r="Q433" i="36"/>
  <c r="J432" i="36"/>
  <c r="V431" i="36"/>
  <c r="Q431" i="36"/>
  <c r="J431" i="36"/>
  <c r="V430" i="36"/>
  <c r="Q430" i="36"/>
  <c r="J430" i="36"/>
  <c r="J429" i="36"/>
  <c r="V428" i="36"/>
  <c r="Q428" i="36"/>
  <c r="J428" i="36"/>
  <c r="V427" i="36"/>
  <c r="Q427" i="36"/>
  <c r="J427" i="36"/>
  <c r="J426" i="36"/>
  <c r="V425" i="36"/>
  <c r="Q425" i="36"/>
  <c r="J425" i="36"/>
  <c r="V424" i="36"/>
  <c r="Q424" i="36"/>
  <c r="J424" i="36"/>
  <c r="V423" i="36"/>
  <c r="Q423" i="36"/>
  <c r="J423" i="36"/>
  <c r="V422" i="36"/>
  <c r="Q422" i="36"/>
  <c r="J422" i="36"/>
  <c r="V421" i="36"/>
  <c r="Q421" i="36"/>
  <c r="J421" i="36"/>
  <c r="J420" i="36"/>
  <c r="V419" i="36"/>
  <c r="Q419" i="36"/>
  <c r="J419" i="36"/>
  <c r="V418" i="36"/>
  <c r="Q418" i="36"/>
  <c r="J417" i="36"/>
  <c r="V416" i="36"/>
  <c r="Q416" i="36"/>
  <c r="J416" i="36"/>
  <c r="V415" i="36"/>
  <c r="Q415" i="36"/>
  <c r="J414" i="36"/>
  <c r="V413" i="36"/>
  <c r="Q413" i="36"/>
  <c r="J413" i="36"/>
  <c r="V412" i="36"/>
  <c r="Q412" i="36"/>
  <c r="J412" i="36"/>
  <c r="J411" i="36"/>
  <c r="J410" i="36"/>
  <c r="V409" i="36"/>
  <c r="Q409" i="36"/>
  <c r="J408" i="36"/>
  <c r="V407" i="36"/>
  <c r="Q407" i="36"/>
  <c r="J407" i="36"/>
  <c r="V406" i="36"/>
  <c r="Q406" i="36"/>
  <c r="J406" i="36"/>
  <c r="V405" i="36"/>
  <c r="Q405" i="36"/>
  <c r="V404" i="36"/>
  <c r="Q404" i="36"/>
  <c r="V403" i="36"/>
  <c r="Q403" i="36"/>
  <c r="V402" i="36"/>
  <c r="Q402" i="36"/>
  <c r="V401" i="36"/>
  <c r="Q401" i="36"/>
  <c r="V400" i="36"/>
  <c r="Q400" i="36"/>
  <c r="V399" i="36"/>
  <c r="Q399" i="36"/>
  <c r="J399" i="36"/>
  <c r="J398" i="36"/>
  <c r="J397" i="36"/>
  <c r="V396" i="36"/>
  <c r="Q396" i="36"/>
  <c r="J396" i="36"/>
  <c r="V395" i="36"/>
  <c r="Q395" i="36"/>
  <c r="V394" i="36"/>
  <c r="Q394" i="36"/>
  <c r="J393" i="36"/>
  <c r="V392" i="36"/>
  <c r="Q392" i="36"/>
  <c r="J392" i="36"/>
  <c r="J391" i="36"/>
  <c r="V390" i="36"/>
  <c r="Q390" i="36"/>
  <c r="J390" i="36"/>
  <c r="J389" i="36"/>
  <c r="V388" i="36"/>
  <c r="Q388" i="36"/>
  <c r="J388" i="36"/>
  <c r="J366" i="36"/>
  <c r="J365" i="36"/>
  <c r="V363" i="36"/>
  <c r="Q363" i="36"/>
  <c r="V362" i="36"/>
  <c r="Q362" i="36"/>
  <c r="V361" i="36"/>
  <c r="Q361" i="36"/>
  <c r="V360" i="36"/>
  <c r="Q360" i="36"/>
  <c r="V359" i="36"/>
  <c r="Q359" i="36"/>
  <c r="V357" i="36"/>
  <c r="Q357" i="36"/>
  <c r="V356" i="36"/>
  <c r="Q356" i="36"/>
  <c r="V355" i="36"/>
  <c r="Q355" i="36"/>
  <c r="V354" i="36"/>
  <c r="Q354" i="36"/>
  <c r="V351" i="36"/>
  <c r="Q351" i="36"/>
  <c r="V350" i="36"/>
  <c r="Q350" i="36"/>
  <c r="F349" i="36"/>
  <c r="J349" i="36" s="1"/>
  <c r="V348" i="36"/>
  <c r="Q348" i="36"/>
  <c r="J348" i="36"/>
  <c r="V347" i="36"/>
  <c r="Q347" i="36"/>
  <c r="F346" i="36"/>
  <c r="J346" i="36" s="1"/>
  <c r="V345" i="36"/>
  <c r="Q345" i="36"/>
  <c r="J345" i="36"/>
  <c r="F344" i="36"/>
  <c r="J344" i="36" s="1"/>
  <c r="V343" i="36"/>
  <c r="Q343" i="36"/>
  <c r="J343" i="36"/>
  <c r="J342" i="36"/>
  <c r="V341" i="36"/>
  <c r="Q341" i="36"/>
  <c r="J341" i="36"/>
  <c r="V340" i="36"/>
  <c r="Q340" i="36"/>
  <c r="V327" i="36"/>
  <c r="Q327" i="36"/>
  <c r="V325" i="36"/>
  <c r="Q325" i="36"/>
  <c r="J325" i="36"/>
  <c r="V324" i="36"/>
  <c r="Q324" i="36"/>
  <c r="J324" i="36"/>
  <c r="V323" i="36"/>
  <c r="Q323" i="36"/>
  <c r="V322" i="36"/>
  <c r="Q322" i="36"/>
  <c r="V321" i="36"/>
  <c r="Q321" i="36"/>
  <c r="J321" i="36"/>
  <c r="V320" i="36"/>
  <c r="Q320" i="36"/>
  <c r="J320" i="36"/>
  <c r="V319" i="36"/>
  <c r="Q319" i="36"/>
  <c r="V318" i="36"/>
  <c r="Q318" i="36"/>
  <c r="V317" i="36"/>
  <c r="Q317" i="36"/>
  <c r="J317" i="36"/>
  <c r="V316" i="36"/>
  <c r="Q316" i="36"/>
  <c r="J316" i="36"/>
  <c r="V315" i="36"/>
  <c r="Q315" i="36"/>
  <c r="V314" i="36"/>
  <c r="Q314" i="36"/>
  <c r="V313" i="36"/>
  <c r="Q313" i="36"/>
  <c r="J313" i="36"/>
  <c r="V312" i="36"/>
  <c r="Q312" i="36"/>
  <c r="J312" i="36"/>
  <c r="V311" i="36"/>
  <c r="Q311" i="36"/>
  <c r="V310" i="36"/>
  <c r="Q310" i="36"/>
  <c r="J309" i="36"/>
  <c r="V308" i="36"/>
  <c r="Q308" i="36"/>
  <c r="J308" i="36"/>
  <c r="V297" i="36"/>
  <c r="Q297" i="36"/>
  <c r="V296" i="36"/>
  <c r="Q296" i="36"/>
  <c r="V295" i="36"/>
  <c r="Q295" i="36"/>
  <c r="J294" i="36"/>
  <c r="V293" i="36"/>
  <c r="Q293" i="36"/>
  <c r="J293" i="36"/>
  <c r="J292" i="36"/>
  <c r="V291" i="36"/>
  <c r="Q291" i="36"/>
  <c r="J291" i="36"/>
  <c r="J290" i="36"/>
  <c r="V289" i="36"/>
  <c r="Q289" i="36"/>
  <c r="J289" i="36"/>
  <c r="J288" i="36"/>
  <c r="V287" i="36"/>
  <c r="Q287" i="36"/>
  <c r="J287" i="36"/>
  <c r="V281" i="36"/>
  <c r="Q281" i="36"/>
  <c r="V280" i="36"/>
  <c r="Q280" i="36"/>
  <c r="V279" i="36"/>
  <c r="Q279" i="36"/>
  <c r="V278" i="36"/>
  <c r="Q278" i="36"/>
  <c r="V277" i="36"/>
  <c r="Q277" i="36"/>
  <c r="J269" i="36"/>
  <c r="V268" i="36"/>
  <c r="Q268" i="36"/>
  <c r="J268" i="36"/>
  <c r="J267" i="36"/>
  <c r="V266" i="36"/>
  <c r="Q266" i="36"/>
  <c r="J266" i="36"/>
  <c r="J265" i="36"/>
  <c r="V264" i="36"/>
  <c r="Q264" i="36"/>
  <c r="J264" i="36"/>
  <c r="F261" i="36"/>
  <c r="J261" i="36" s="1"/>
  <c r="V260" i="36"/>
  <c r="Q260" i="36"/>
  <c r="J260" i="36"/>
  <c r="F259" i="36"/>
  <c r="J259" i="36" s="1"/>
  <c r="V258" i="36"/>
  <c r="Q258" i="36"/>
  <c r="J258" i="36"/>
  <c r="F257" i="36"/>
  <c r="J257" i="36" s="1"/>
  <c r="V256" i="36"/>
  <c r="Q256" i="36"/>
  <c r="J256" i="36"/>
  <c r="F255" i="36"/>
  <c r="J255" i="36" s="1"/>
  <c r="V254" i="36"/>
  <c r="Q254" i="36"/>
  <c r="J254" i="36"/>
  <c r="V236" i="36"/>
  <c r="Q236" i="36"/>
  <c r="V235" i="36"/>
  <c r="Q235" i="36"/>
  <c r="V234" i="36"/>
  <c r="Q234" i="36"/>
  <c r="V233" i="36"/>
  <c r="Q233" i="36"/>
  <c r="V232" i="36"/>
  <c r="Q232" i="36"/>
  <c r="V231" i="36"/>
  <c r="Q231" i="36"/>
  <c r="V230" i="36"/>
  <c r="Q230" i="36"/>
  <c r="V229" i="36"/>
  <c r="Q229" i="36"/>
  <c r="V228" i="36"/>
  <c r="Q228" i="36"/>
  <c r="V227" i="36"/>
  <c r="Q227" i="36"/>
  <c r="V226" i="36"/>
  <c r="Q226" i="36"/>
  <c r="V225" i="36"/>
  <c r="Q225" i="36"/>
  <c r="V224" i="36"/>
  <c r="Q224" i="36"/>
  <c r="V223" i="36"/>
  <c r="Q223" i="36"/>
  <c r="V221" i="36"/>
  <c r="Q221" i="36"/>
  <c r="V220" i="36"/>
  <c r="Q220" i="36"/>
  <c r="V219" i="36"/>
  <c r="V218" i="36"/>
  <c r="Q218" i="36"/>
  <c r="V217" i="36"/>
  <c r="Q217" i="36"/>
  <c r="V216" i="36"/>
  <c r="V215" i="36"/>
  <c r="Q215" i="36"/>
  <c r="V214" i="36"/>
  <c r="V213" i="36"/>
  <c r="Q213" i="36"/>
  <c r="V212" i="36"/>
  <c r="Q212" i="36"/>
  <c r="V211" i="36"/>
  <c r="Q211" i="36"/>
  <c r="V210" i="36"/>
  <c r="Q210" i="36"/>
  <c r="V193" i="36"/>
  <c r="Q193" i="36"/>
  <c r="V192" i="36"/>
  <c r="Q192" i="36"/>
  <c r="V191" i="36"/>
  <c r="Q191" i="36"/>
  <c r="V190" i="36"/>
  <c r="Q190" i="36"/>
  <c r="V189" i="36"/>
  <c r="Q189" i="36"/>
  <c r="V188" i="36"/>
  <c r="Q188" i="36"/>
  <c r="V187" i="36"/>
  <c r="Q187" i="36"/>
  <c r="J187" i="36"/>
  <c r="V186" i="36"/>
  <c r="Q186" i="36"/>
  <c r="J186" i="36"/>
  <c r="V185" i="36"/>
  <c r="Q185" i="36"/>
  <c r="J185" i="36"/>
  <c r="V184" i="36"/>
  <c r="Q184" i="36"/>
  <c r="J184" i="36"/>
  <c r="V183" i="36"/>
  <c r="Q183" i="36"/>
  <c r="J183" i="36"/>
  <c r="V182" i="36"/>
  <c r="Q182" i="36"/>
  <c r="J182" i="36"/>
  <c r="V181" i="36"/>
  <c r="Q181" i="36"/>
  <c r="J181" i="36"/>
  <c r="V180" i="36"/>
  <c r="Q180" i="36"/>
  <c r="J180" i="36"/>
  <c r="V179" i="36"/>
  <c r="Q179" i="36"/>
  <c r="J179" i="36"/>
  <c r="V178" i="36"/>
  <c r="Q178" i="36"/>
  <c r="J178" i="36"/>
  <c r="V177" i="36"/>
  <c r="Q177" i="36"/>
  <c r="J177" i="36"/>
  <c r="V176" i="36"/>
  <c r="Q176" i="36"/>
  <c r="J176" i="36"/>
  <c r="J175" i="36"/>
  <c r="V174" i="36"/>
  <c r="Q174" i="36"/>
  <c r="J174" i="36"/>
  <c r="J173" i="36"/>
  <c r="V172" i="36"/>
  <c r="Q172" i="36"/>
  <c r="J172" i="36"/>
  <c r="J171" i="36"/>
  <c r="V170" i="36"/>
  <c r="Q170" i="36"/>
  <c r="J170" i="36"/>
  <c r="J169" i="36"/>
  <c r="V168" i="36"/>
  <c r="Q168" i="36"/>
  <c r="J168" i="36"/>
  <c r="J167" i="36"/>
  <c r="V166" i="36"/>
  <c r="Q166" i="36"/>
  <c r="J166" i="36"/>
  <c r="J165" i="36"/>
  <c r="V164" i="36"/>
  <c r="Q164" i="36"/>
  <c r="J164" i="36"/>
  <c r="J163" i="36"/>
  <c r="V162" i="36"/>
  <c r="Q162" i="36"/>
  <c r="J162" i="36"/>
  <c r="F161" i="36"/>
  <c r="J161" i="36" s="1"/>
  <c r="V160" i="36"/>
  <c r="Q160" i="36"/>
  <c r="J160" i="36"/>
  <c r="V153" i="36"/>
  <c r="Q153" i="36"/>
  <c r="V152" i="36"/>
  <c r="Q152" i="36"/>
  <c r="V151" i="36"/>
  <c r="Q151" i="36"/>
  <c r="J144" i="36" a="1"/>
  <c r="J144" i="36" s="1"/>
  <c r="V143" i="36"/>
  <c r="Q143" i="36"/>
  <c r="J143" i="36" a="1"/>
  <c r="J143" i="36" s="1"/>
  <c r="J142" i="36" a="1"/>
  <c r="J142" i="36" s="1"/>
  <c r="V141" i="36"/>
  <c r="Q141" i="36"/>
  <c r="J141" i="36" a="1"/>
  <c r="J141" i="36" s="1"/>
  <c r="J140" i="36" a="1"/>
  <c r="J140" i="36" s="1"/>
  <c r="V139" i="36"/>
  <c r="Q139" i="36"/>
  <c r="J139" i="36" a="1"/>
  <c r="J139" i="36" s="1"/>
  <c r="V131" i="36"/>
  <c r="Q131" i="36"/>
  <c r="J131" i="36" a="1"/>
  <c r="J131" i="36" s="1"/>
  <c r="V130" i="36"/>
  <c r="Q130" i="36"/>
  <c r="J130" i="36" a="1"/>
  <c r="J130" i="36" s="1"/>
  <c r="V129" i="36"/>
  <c r="Q129" i="36"/>
  <c r="J129" i="36" a="1"/>
  <c r="J129" i="36" s="1"/>
  <c r="V128" i="36"/>
  <c r="Q128" i="36"/>
  <c r="J128" i="36" a="1"/>
  <c r="J128" i="36" s="1"/>
  <c r="V127" i="36"/>
  <c r="Q127" i="36"/>
  <c r="J127" i="36" a="1"/>
  <c r="J127" i="36" s="1"/>
  <c r="V126" i="36"/>
  <c r="Q126" i="36"/>
  <c r="J126" i="36" a="1"/>
  <c r="J126" i="36" s="1"/>
  <c r="V125" i="36"/>
  <c r="Q125" i="36"/>
  <c r="J125" i="36" a="1"/>
  <c r="J125" i="36" s="1"/>
  <c r="V124" i="36"/>
  <c r="Q124" i="36"/>
  <c r="J124" i="36" a="1"/>
  <c r="J124" i="36" s="1"/>
  <c r="F114" i="36"/>
  <c r="J114" i="36" s="1" a="1"/>
  <c r="J114" i="36" s="1"/>
  <c r="V113" i="36"/>
  <c r="Q113" i="36"/>
  <c r="J113" i="36" a="1"/>
  <c r="J113" i="36" s="1"/>
  <c r="V111" i="36"/>
  <c r="Q111" i="36"/>
  <c r="J111" i="36" a="1"/>
  <c r="J111" i="36" s="1"/>
  <c r="V110" i="36"/>
  <c r="Q110" i="36"/>
  <c r="J110" i="36" a="1"/>
  <c r="J110" i="36" s="1"/>
  <c r="V109" i="36"/>
  <c r="Q109" i="36"/>
  <c r="V108" i="36"/>
  <c r="Q108" i="36"/>
  <c r="V96" i="36"/>
  <c r="Q96" i="36"/>
  <c r="V86" i="36"/>
  <c r="Q86" i="36"/>
  <c r="V85" i="36"/>
  <c r="Q85" i="36"/>
  <c r="V84" i="36"/>
  <c r="Q84" i="36"/>
  <c r="V83" i="36"/>
  <c r="Q83" i="36"/>
  <c r="V82" i="36"/>
  <c r="Q82" i="36"/>
  <c r="V81" i="36"/>
  <c r="Q81" i="36"/>
  <c r="W75" i="36"/>
  <c r="V75" i="36"/>
  <c r="W74" i="36"/>
  <c r="V74" i="36"/>
  <c r="V73" i="36"/>
  <c r="V72" i="36"/>
  <c r="V71" i="36"/>
  <c r="J62" i="36" a="1"/>
  <c r="J62" i="36" s="1"/>
  <c r="V61" i="36"/>
  <c r="Q61" i="36"/>
  <c r="J61" i="36" a="1"/>
  <c r="J61" i="36" s="1"/>
  <c r="V51" i="36"/>
  <c r="Q51" i="36"/>
  <c r="J51" i="36"/>
  <c r="V50" i="36"/>
  <c r="Q50" i="36"/>
  <c r="J50" i="36"/>
  <c r="V49" i="36"/>
  <c r="Q49" i="36"/>
  <c r="J49" i="36"/>
  <c r="V48" i="36"/>
  <c r="Q48" i="36"/>
  <c r="J48" i="36"/>
  <c r="V47" i="36"/>
  <c r="Q47" i="36"/>
  <c r="J47" i="36"/>
  <c r="V46" i="36"/>
  <c r="Q46" i="36"/>
  <c r="J46" i="36"/>
  <c r="W45" i="36"/>
  <c r="V45" i="36"/>
  <c r="Q45" i="36"/>
  <c r="W44" i="36"/>
  <c r="V44" i="36"/>
  <c r="Q44" i="36"/>
  <c r="W43" i="36"/>
  <c r="V43" i="36"/>
  <c r="Q43" i="36"/>
  <c r="V39" i="36"/>
  <c r="W456" i="36" s="1"/>
  <c r="R254" i="36" l="1"/>
  <c r="J286" i="36"/>
  <c r="J387" i="36"/>
  <c r="J452" i="36"/>
  <c r="J122" i="36"/>
  <c r="J339" i="36"/>
  <c r="J138" i="36"/>
  <c r="J106" i="36"/>
  <c r="J466" i="36"/>
  <c r="J464" i="36" s="1"/>
  <c r="W85" i="36"/>
  <c r="J123" i="36"/>
  <c r="J306" i="36"/>
  <c r="W111" i="36"/>
  <c r="J137" i="36"/>
  <c r="J107" i="36"/>
  <c r="J253" i="36"/>
  <c r="J26" i="36" s="1"/>
  <c r="W126" i="36"/>
  <c r="W280" i="36"/>
  <c r="W322" i="36"/>
  <c r="J338" i="36"/>
  <c r="W388" i="36"/>
  <c r="W402" i="36"/>
  <c r="W423" i="36"/>
  <c r="W435" i="36"/>
  <c r="W465" i="36"/>
  <c r="W166" i="36"/>
  <c r="W188" i="36"/>
  <c r="W192" i="36"/>
  <c r="W212" i="36"/>
  <c r="W221" i="36"/>
  <c r="W226" i="36"/>
  <c r="W230" i="36"/>
  <c r="W234" i="36"/>
  <c r="W254" i="36"/>
  <c r="W258" i="36"/>
  <c r="W264" i="36"/>
  <c r="W289" i="36"/>
  <c r="W312" i="36"/>
  <c r="W319" i="36"/>
  <c r="W406" i="36"/>
  <c r="W427" i="36"/>
  <c r="W110" i="36"/>
  <c r="W152" i="36"/>
  <c r="W176" i="36"/>
  <c r="W179" i="36"/>
  <c r="W182" i="36"/>
  <c r="W185" i="36"/>
  <c r="W217" i="36"/>
  <c r="W308" i="36"/>
  <c r="W327" i="36"/>
  <c r="W347" i="36"/>
  <c r="W351" i="36"/>
  <c r="W357" i="36"/>
  <c r="W362" i="36"/>
  <c r="W394" i="36"/>
  <c r="W431" i="36"/>
  <c r="W124" i="36"/>
  <c r="W113" i="36"/>
  <c r="W47" i="36"/>
  <c r="W50" i="36"/>
  <c r="W96" i="36"/>
  <c r="W127" i="36"/>
  <c r="W162" i="36"/>
  <c r="J158" i="36"/>
  <c r="J22" i="36" s="1"/>
  <c r="W277" i="36"/>
  <c r="W281" i="36"/>
  <c r="W295" i="36"/>
  <c r="W316" i="36"/>
  <c r="W323" i="36"/>
  <c r="W343" i="36"/>
  <c r="W399" i="36"/>
  <c r="W403" i="36"/>
  <c r="W412" i="36"/>
  <c r="W416" i="36"/>
  <c r="W436" i="36"/>
  <c r="W454" i="36"/>
  <c r="W457" i="36"/>
  <c r="W130" i="36"/>
  <c r="W139" i="36"/>
  <c r="W172" i="36"/>
  <c r="W189" i="36"/>
  <c r="W193" i="36"/>
  <c r="W213" i="36"/>
  <c r="W223" i="36"/>
  <c r="W227" i="36"/>
  <c r="W231" i="36"/>
  <c r="W235" i="36"/>
  <c r="W421" i="36"/>
  <c r="W424" i="36"/>
  <c r="W46" i="36"/>
  <c r="W49" i="36"/>
  <c r="W109" i="36"/>
  <c r="W61" i="36"/>
  <c r="W86" i="36"/>
  <c r="W125" i="36"/>
  <c r="W84" i="36"/>
  <c r="W48" i="36"/>
  <c r="W51" i="36"/>
  <c r="W153" i="36"/>
  <c r="W218" i="36"/>
  <c r="W313" i="36"/>
  <c r="W320" i="36"/>
  <c r="W354" i="36"/>
  <c r="W359" i="36"/>
  <c r="W363" i="36"/>
  <c r="W390" i="36"/>
  <c r="W395" i="36"/>
  <c r="W407" i="36"/>
  <c r="W428" i="36"/>
  <c r="W466" i="36"/>
  <c r="W108" i="36"/>
  <c r="W128" i="36"/>
  <c r="W143" i="36"/>
  <c r="W168" i="36"/>
  <c r="W177" i="36"/>
  <c r="W180" i="36"/>
  <c r="W183" i="36"/>
  <c r="W186" i="36"/>
  <c r="W214" i="36"/>
  <c r="W266" i="36"/>
  <c r="W278" i="36"/>
  <c r="W291" i="36"/>
  <c r="W296" i="36"/>
  <c r="W310" i="36"/>
  <c r="W340" i="36"/>
  <c r="W348" i="36"/>
  <c r="J385" i="36"/>
  <c r="J31" i="36" s="1"/>
  <c r="W400" i="36"/>
  <c r="W404" i="36"/>
  <c r="W433" i="36"/>
  <c r="W437" i="36"/>
  <c r="W190" i="36"/>
  <c r="W210" i="36"/>
  <c r="W219" i="36"/>
  <c r="W224" i="36"/>
  <c r="W228" i="36"/>
  <c r="W232" i="36"/>
  <c r="W236" i="36"/>
  <c r="W256" i="36"/>
  <c r="W260" i="36"/>
  <c r="W317" i="36"/>
  <c r="W324" i="36"/>
  <c r="W413" i="36"/>
  <c r="W418" i="36"/>
  <c r="W455" i="36"/>
  <c r="W458" i="36"/>
  <c r="W164" i="36"/>
  <c r="W287" i="36"/>
  <c r="W314" i="36"/>
  <c r="J307" i="36"/>
  <c r="W355" i="36"/>
  <c r="W360" i="36"/>
  <c r="W422" i="36"/>
  <c r="W425" i="36"/>
  <c r="W131" i="36"/>
  <c r="W160" i="36"/>
  <c r="W174" i="36"/>
  <c r="W215" i="36"/>
  <c r="W279" i="36"/>
  <c r="W297" i="36"/>
  <c r="W311" i="36"/>
  <c r="W321" i="36"/>
  <c r="W345" i="36"/>
  <c r="W396" i="36"/>
  <c r="W401" i="36"/>
  <c r="W405" i="36"/>
  <c r="W409" i="36"/>
  <c r="W434" i="36"/>
  <c r="W178" i="36"/>
  <c r="W181" i="36"/>
  <c r="W184" i="36"/>
  <c r="W187" i="36"/>
  <c r="W191" i="36"/>
  <c r="W211" i="36"/>
  <c r="W220" i="36"/>
  <c r="W225" i="36"/>
  <c r="W229" i="36"/>
  <c r="W233" i="36"/>
  <c r="W318" i="36"/>
  <c r="W341" i="36"/>
  <c r="W392" i="36"/>
  <c r="W430" i="36"/>
  <c r="W129" i="36"/>
  <c r="W141" i="36"/>
  <c r="W151" i="36"/>
  <c r="W170" i="36"/>
  <c r="W216" i="36"/>
  <c r="W268" i="36"/>
  <c r="W293" i="36"/>
  <c r="W315" i="36"/>
  <c r="W325" i="36"/>
  <c r="W350" i="36"/>
  <c r="W356" i="36"/>
  <c r="W361" i="36"/>
  <c r="J386" i="36"/>
  <c r="J32" i="36" s="1"/>
  <c r="W415" i="36"/>
  <c r="W419" i="36"/>
  <c r="W453" i="36"/>
  <c r="J252" i="36"/>
  <c r="J25" i="36" s="1"/>
  <c r="J285" i="36"/>
  <c r="J159" i="36"/>
  <c r="J23" i="36" s="1"/>
  <c r="J41" i="36"/>
  <c r="J42" i="36"/>
  <c r="J33" i="36" l="1"/>
  <c r="J16" i="36" s="1"/>
  <c r="J29" i="36"/>
  <c r="J28" i="36"/>
  <c r="J19" i="36"/>
  <c r="J20" i="36"/>
  <c r="J15" i="36" l="1"/>
  <c r="J14" i="36"/>
  <c r="J13" i="36" l="1"/>
  <c r="J12" i="36" s="1"/>
  <c r="J11" i="3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<sst xmlns="http://schemas.openxmlformats.org/spreadsheetml/2006/main" count="2298" uniqueCount="729">
  <si>
    <t>IMPO</t>
  </si>
  <si>
    <t>EXP/ CAB</t>
  </si>
  <si>
    <t>IMO</t>
  </si>
  <si>
    <t>ESP</t>
  </si>
  <si>
    <t>TIPO DA CARGA</t>
  </si>
  <si>
    <t>CARGA ESPECIAL/ IMO</t>
  </si>
  <si>
    <t>TAMANHO PADRÃO</t>
  </si>
  <si>
    <t xml:space="preserve">Inserir dados da carga </t>
  </si>
  <si>
    <t>Tipo de carga (Importação, Exportação e Cabotagem)</t>
  </si>
  <si>
    <t>IMPORTAÇÃO</t>
  </si>
  <si>
    <t>SIM</t>
  </si>
  <si>
    <t>20'</t>
  </si>
  <si>
    <t>Valor CIF em R$ por conteiner</t>
  </si>
  <si>
    <t>EXPORTAÇÃO</t>
  </si>
  <si>
    <t>NÃO</t>
  </si>
  <si>
    <t>40'</t>
  </si>
  <si>
    <t>Conteiner Especial (OT, FR, OOG ou acima de 40’)</t>
  </si>
  <si>
    <t>CABOTAGEM</t>
  </si>
  <si>
    <t>Conteiner Especial</t>
  </si>
  <si>
    <t>Carga IMO</t>
  </si>
  <si>
    <t>ISS (5,00%) + PIS COFINS (9,25%):</t>
  </si>
  <si>
    <t xml:space="preserve">Armazenagem e Adicionais </t>
  </si>
  <si>
    <t>Serviços Complementares</t>
  </si>
  <si>
    <t>Serviços Carga Refrigeradas</t>
  </si>
  <si>
    <t>Serviços de Transporte e Transferência</t>
  </si>
  <si>
    <t>Outros Serviços Logísticos e Acessórios</t>
  </si>
  <si>
    <t>unidades</t>
  </si>
  <si>
    <t>Inserir quantidades nesta coluna</t>
  </si>
  <si>
    <t>x</t>
  </si>
  <si>
    <t>1.0</t>
  </si>
  <si>
    <t>CARGAS DE IMPORTAÇÃO - FCL &amp; CARGA SOLTA (BREAKBULK)</t>
  </si>
  <si>
    <t>UNIDADE</t>
  </si>
  <si>
    <t>BRL OU FATOR</t>
  </si>
  <si>
    <t>Reajuste</t>
  </si>
  <si>
    <t>1.1</t>
  </si>
  <si>
    <t xml:space="preserve">Armazenagem </t>
  </si>
  <si>
    <t>CADASTRO</t>
  </si>
  <si>
    <t>Pública</t>
  </si>
  <si>
    <t>Tabela Anterior</t>
  </si>
  <si>
    <t>Com imposto</t>
  </si>
  <si>
    <t>1.1.1</t>
  </si>
  <si>
    <t>1º Período</t>
  </si>
  <si>
    <t>4 dias corridos</t>
  </si>
  <si>
    <t>% CIF</t>
  </si>
  <si>
    <t>1X</t>
  </si>
  <si>
    <t>2X</t>
  </si>
  <si>
    <t>1.1.2</t>
  </si>
  <si>
    <t xml:space="preserve">2º Período </t>
  </si>
  <si>
    <t>1.1.3</t>
  </si>
  <si>
    <t>Período Subsequente</t>
  </si>
  <si>
    <t>1.1.4</t>
  </si>
  <si>
    <t>Valor Mínimo, por contêiner, para o 1º período</t>
  </si>
  <si>
    <t>1.1.5</t>
  </si>
  <si>
    <t xml:space="preserve">Valor Mínimo, por contêiner, para o 2º período </t>
  </si>
  <si>
    <t>1.1.6</t>
  </si>
  <si>
    <t>Valor Mínimo, por contêiner para períodos subsequentes</t>
  </si>
  <si>
    <t>N</t>
  </si>
  <si>
    <t>Notas:</t>
  </si>
  <si>
    <t>A. Cargas com ou sem excessos de altura e/ou largura, em contêineres especiais (Open Top, Flat Rack, Plataforma, High Cube ou 40’), ou Cargas Perigosas, de acordo com a classificação IMO, estão sujeitas à cobrança de valor adicional, conforme descrito e detalhado no item 1.2 abaixo.</t>
  </si>
  <si>
    <t>B. No caso de cargas sem valor comercial declarado, será considerado o valor de R$ 3,00/kg (três reais por quilo) de mercadoria como valor de referência para cálculo de armazenagem.</t>
  </si>
  <si>
    <t>C. Dar-se-á o início da cobrança da armazenagem de importação FCL no ato do desembarque da Carga do navio e o término na retirada desta Carga da área da DP World Santos pelo Cliente.</t>
  </si>
  <si>
    <t>D. Mediante o pagamento e identificação da armazenagem e demais serviços prestados pela DP World Santos até o último dia útil do período, assim como a liberação da carga junto aos órgãos competentes, o representante legal terá o prazo de até 2 (dois) dias corridos, após o vencimento do último período de armazenagem pago, para retirar a carga da DP World Santos ("free time"). A não retirada neste período acarretará um novo cálculo de armazenagem e perde-se o direito do free time. Ressaltamos que esta condição (free time) não se aplica às negociações de armazenagem baseadas em cobrança pro rata/por dia.</t>
  </si>
  <si>
    <t>1.2</t>
  </si>
  <si>
    <t>Adicional Cargas Especiais FCL</t>
  </si>
  <si>
    <t>1.2.1</t>
  </si>
  <si>
    <t>Cargas perigosas, de acordo com a classificação da IMO</t>
  </si>
  <si>
    <t>2 x</t>
  </si>
  <si>
    <t>REGRA</t>
  </si>
  <si>
    <t>NAO SE APLICA</t>
  </si>
  <si>
    <t>1.2.2</t>
  </si>
  <si>
    <t>Serviço controlado pela ANVISA, Exército e/ou outros orgãos anuentes, unidade por período de 4 dias corridos</t>
  </si>
  <si>
    <t>1.2.3</t>
  </si>
  <si>
    <t>Cargas com excessos de altura ou largura ou em contêineres especiais</t>
  </si>
  <si>
    <t>Open top/Flat Rack</t>
  </si>
  <si>
    <t>Open top/ 
Flat Rack</t>
  </si>
  <si>
    <t>A. A cobrança adicional das Cargas com ou sem excessos de altura e/ou largura, em contêineres especiais (Open Top, Flat Rack, Plataforma, High Cube ou acima de 40’), ou Cargas Perigosas, de acordo com a classificação IMO, dar-se-á a partir da sua data de entrada na DP World Santos e será aplicado na armazenagem e demais movimentações, exceto no serviço FCL de inspeção não invasiva. Para os contêineres High Cube ou 45' será aplicado o fator de 1,1 x</t>
  </si>
  <si>
    <t>B. Cargas identificadas pelo setor técnico da DP World Santos e(ou) pela Receita Federal do Brasil como sujeitas a análises e inspeções da Agência Nacional de Vigilância Sanitária (ANVISA), estão sujeitas a cobrança de valores adicionais. A referida cobrança independe e não guarda qualquer vínculo com eventual deferimento da Licença de Importação (LI) pela Receita Federal do Brasil.</t>
  </si>
  <si>
    <t>C. Todos os preços incidentes sobre as Cargas controladas e sob análise da ANVISA referem-se exclusivamente aos serviços prestados pela DP World Santos na segregação destas Cargas para a área adequada à fiscalização, ressalvada a cobrança por todos os demais custos necessários à armazenagem das Cargas, tais como, mas não limitados, ao acompanhamento de responsável técnico durante o período de armazenagem, monitoramento da temperatura ambiente, bem como o ressarcimento com os custos pelas licenças pagas à ANVISA, os quais permanecem de inteira responsabilidade do requisitante ou do seu proprietário.</t>
  </si>
  <si>
    <t>1.3</t>
  </si>
  <si>
    <t>Armazenagem e Adicional Carga Solta (BREAKBULK)</t>
  </si>
  <si>
    <t>1.3.1</t>
  </si>
  <si>
    <t>Sob consulta</t>
  </si>
  <si>
    <t>NA</t>
  </si>
  <si>
    <t>1.3.2</t>
  </si>
  <si>
    <t>1.3.3</t>
  </si>
  <si>
    <t xml:space="preserve">NA </t>
  </si>
  <si>
    <t>1.3.4</t>
  </si>
  <si>
    <t>Valor Mínimo 1º Período / Períodos subseqüentes</t>
  </si>
  <si>
    <t>1.3.5</t>
  </si>
  <si>
    <t>Adicional Cargas Especiais (Cargas perigosas e serviço controlado por orgãos anuentes)</t>
  </si>
  <si>
    <t>A. Serviços de carga solta estão sujeitos a disponibilidade e autorização prévia da DP World Santos.</t>
  </si>
  <si>
    <t>2.0</t>
  </si>
  <si>
    <t xml:space="preserve">CARGAS DE IMPORTAÇÃO - REGIME LCL </t>
  </si>
  <si>
    <t>2.1</t>
  </si>
  <si>
    <t>2.1.1</t>
  </si>
  <si>
    <t xml:space="preserve">1º Período </t>
  </si>
  <si>
    <t>2.1.2</t>
  </si>
  <si>
    <t>2º Período</t>
  </si>
  <si>
    <t>2.1.3</t>
  </si>
  <si>
    <t xml:space="preserve">Período Subsequente </t>
  </si>
  <si>
    <t>2.1.4</t>
  </si>
  <si>
    <t>Valor Mínimo, por BL por lote/contêiner, 1º período</t>
  </si>
  <si>
    <t>Por BL</t>
  </si>
  <si>
    <t>2.1.5</t>
  </si>
  <si>
    <t>Valor Mínimo, por BL por lote/contêiner, 2º período</t>
  </si>
  <si>
    <t>2.1.6</t>
  </si>
  <si>
    <t>Valor Mínimo, por BL por lote/contêiner, demais períodos</t>
  </si>
  <si>
    <t>A. Cargas com ou sem excessos de altura e/ou largura, em contêineres especiais (Open Top, Flat Rack, Plataforma, High Cube ou acima de 40’), ou Cargas Perigosas, de acordo com a classificação IMO, estão sujeitas à cobrança de valor adicional, conforme descrito e detalhado no item 2.2 abaixo.</t>
  </si>
  <si>
    <t xml:space="preserve">B. No caso de Cargas sem valor comercial declarado, será considerado o valor de R$ 3,00/Kg (três reais por quilo) de mercadoria como valor de referência para cálculo de armazenagem. </t>
  </si>
  <si>
    <t>C. Armazenagem de Carga solta (regime LCL) está sujeita a disponibilidade e autorização prévia da DP World Santos.</t>
  </si>
  <si>
    <t>D. Dar-se-á o início da cobrança da armazenagem de importação LCL ou mudança de regime no ato do desembarque da carga do navio e o término na retirada desta Carga da área da DP World Santos pelo Cliente.</t>
  </si>
  <si>
    <t>2.2</t>
  </si>
  <si>
    <t>Adicional Cargas Especiais</t>
  </si>
  <si>
    <t>2.2.1</t>
  </si>
  <si>
    <t>2.2.2</t>
  </si>
  <si>
    <t>Serviço controlado pela ANVISA, Exército e/ou outros orgãos anuentes, BL por período</t>
  </si>
  <si>
    <t>2.2.3</t>
  </si>
  <si>
    <t>unidade/BL</t>
  </si>
  <si>
    <t>sob consulta</t>
  </si>
  <si>
    <t>A. A cobrança adicional das Cargas com ou sem excessos de altura e/ou largura, em contêineres especiais (Open Top, Flat Rack, Plataforma, High Cube ou acima de 40’), ou Cargas Perigosas, de acordo com a classificação IMO, dar-se-á a partir da sua data de entrada na DP World Santos e será aplicado na armazenagem e demais movimentações.Para os contêineres High Cube ou acima de 40' será aplicado o fator de 1,1 x.</t>
  </si>
  <si>
    <t xml:space="preserve">B. Cargas identificados pelo setor técnico da DP World Santos e(ou) pela Receita Federal do Brasil como sujeitas a análises e inspeções da Agência Nacional de Vigilância Sanitária (ANVISA), estão sujeitas a cobrança de valores adicionais. A referida cobrança independe e não guarda qualquer vínculo com eventual deferimento da Licença de Importação (LI) e demais Licenças emitidas pela Receita Federal do Brasil. </t>
  </si>
  <si>
    <t>C. Armazenagem de Carga solta está sujeita a disponibilidade e autorização prévia da DP World Santos.</t>
  </si>
  <si>
    <t xml:space="preserve">D. Todos os preços incidentes sobre as Cargas controladas e sob análise da Agência Nacional de Vigilância Sanitária (ANVISA) e aos demais órgãos anuentes, referem-se exclusivamente aos serviços prestados pela DP World Santos na segregação destas Cargas para a área adequada à fiscalização, ressalvadas a cobrança por todos os demais custos necessários à armazenagem das Cargas, tais como, mas não limitados, ao acompanhamento de responsável técnico durante o período de armazenagem, monitoramento da temperatura ambiente, bem como o ressarcimento com os custos pelas licenças pagas à ANVISA e demais órgãos anuentes, os quais permanecem de inteira responsabilidade do Cliente - requisitante ou dono da carga. </t>
  </si>
  <si>
    <t>3.0</t>
  </si>
  <si>
    <t>CARGAS DE EXPORTAÇÃO E CABOTAGEM - FCL, LCL E CARGA SOLTA (BREAKBULK)</t>
  </si>
  <si>
    <t>3.1</t>
  </si>
  <si>
    <t>Armazenagem Exportação e Cabotagem FCL / LCL</t>
  </si>
  <si>
    <t>3.1.1</t>
  </si>
  <si>
    <t>1º Período (por 7 dias)</t>
  </si>
  <si>
    <t>livre</t>
  </si>
  <si>
    <t>20’ por 7 dias</t>
  </si>
  <si>
    <t>40’ por 7 dias</t>
  </si>
  <si>
    <t>3.1.2</t>
  </si>
  <si>
    <t>Período Subsequente  ( por 4 dias)</t>
  </si>
  <si>
    <t>20’ por 4 dias</t>
  </si>
  <si>
    <t xml:space="preserve">40' </t>
  </si>
  <si>
    <t>40’ por 4 dias</t>
  </si>
  <si>
    <t>3.1.3</t>
  </si>
  <si>
    <t>Carga solta/LCL por lote BL</t>
  </si>
  <si>
    <t>-</t>
  </si>
  <si>
    <t>3.1.4</t>
  </si>
  <si>
    <t>Serviço controlado pela ANVISA, Exército e/ou outros orgãos anuentes, unidade por período 4 dias</t>
  </si>
  <si>
    <t>A. Cargas com ou sem excessos de altura e/ou largura, em contêineres especiais (Open Top, Flat Rack, Plataforma, High Cube ou acima de 40’), ou Cargas Perigosas, de acordo com a classificação IMO, estão sujeitas à cobrança de valor adicional, conforme descrito e detalhado no item 3.2 abaixo.</t>
  </si>
  <si>
    <t>B. A cobrança da armazenagem de exportação será sempre feita em face do responsável pela carga, excetuando-se os casos que o transportador marítimo declare-se formalmente como responsável pelo pagamento da mesma.</t>
  </si>
  <si>
    <t>C. Na desistência de embarque pelo exportador e(ou) seu procurador, a carga perde todos os direitos do pre-stacking relacionado 
com o item 3.1.1 acima onde a cobrança do período de armazenagem dar-se-á no ato de entrada do "Gate In" da DP World Santos, 
bem como o benefício de faturamento (caso possua) sendo necessário o pagamento à vista para a retirada da carga.</t>
  </si>
  <si>
    <t xml:space="preserve">D. Dar-se-á o início da cobrança da armazenagem de exportação no ato de entrada "Gate In" da DP World Santos e o término na data da atracação do respectivo navio do Transportador Marítimo. </t>
  </si>
  <si>
    <t>3.2</t>
  </si>
  <si>
    <t>Adicional para cargas especiais</t>
  </si>
  <si>
    <t>3.2.1</t>
  </si>
  <si>
    <t>Cargas perigosas, de acordo com a classificação da IMO - 1º Período (7 dias)</t>
  </si>
  <si>
    <t xml:space="preserve">20' </t>
  </si>
  <si>
    <t>Cargas perigosas, de acordo com a classificação da IMO - Período Subsequente ( 4 dias)</t>
  </si>
  <si>
    <t>3.2.2</t>
  </si>
  <si>
    <t>Cargas com excessos de altura ou largura ou em contêineres especiais -  1º Período (7 dias)</t>
  </si>
  <si>
    <t>Cargas com excessos de altura ou largura ou em contêineres especiais - Período Subsequente (4 dias)</t>
  </si>
  <si>
    <t>3.2.3</t>
  </si>
  <si>
    <t>A. A cobrança das Cargas com ou sem excessos de altura e/ou largura, em contêineres especiais (Open Top, Flat Rack, Plataforma, High Cube ou acima de 40'), ou Cargas Perigosas, de acordo com a classificação IMO, dar-se-á a partir da sua data de entrada na DP World Santos. Para os contêineres High Cube e acima de 40' será cobrado 10% dos valores estipulados no item 3.2.2</t>
  </si>
  <si>
    <t>3.3</t>
  </si>
  <si>
    <t>Recebimentos Excepcionais de Carga  - FCL / LCL</t>
  </si>
  <si>
    <t>3.3.1</t>
  </si>
  <si>
    <t>Recebimento antecipado à abertura padrão de gate (dia)</t>
  </si>
  <si>
    <t>unidade/dia</t>
  </si>
  <si>
    <t>3.3.2</t>
  </si>
  <si>
    <t>Recebimento após do deadline – Carga  (sujeito à aceitação do armador)</t>
  </si>
  <si>
    <t>unidade</t>
  </si>
  <si>
    <t>3.3.3</t>
  </si>
  <si>
    <t>Recebimento após do deadline – Documentação  (sujeito à aceitação do armador)</t>
  </si>
  <si>
    <t>A. Serão cobrados os preços de movimentação interna e armazenagem de exportação nos casos de recebimento antecipado à abertura padrão de Gate para embarque, somente iniciando-se o cômputo do período de free time na data programada/estabelecida para a abertura padrão do Gate para a referida Carga.</t>
  </si>
  <si>
    <t>B. O preço cobrado nos itens 3.3.2 e 3.3.3 ("late arrival") aplica-se tanto para entrega da Carga após o prazo estabelecido, quanto da respectiva documentação, sempre mediante concordância do transportador marítimo.</t>
  </si>
  <si>
    <t>3.4</t>
  </si>
  <si>
    <t>Armazenagem e Adicional Carga Solta (Breakbulk)</t>
  </si>
  <si>
    <t>3.4.1</t>
  </si>
  <si>
    <t>1º Período/ Período Subsequentes</t>
  </si>
  <si>
    <t>3.4.2</t>
  </si>
  <si>
    <t>3.4.3</t>
  </si>
  <si>
    <t>Recebeimentos expecionais à abertura padrão de gate e/ou após deadline carga ou documentação (sujeitos a aceitação do armador)</t>
  </si>
  <si>
    <t>A. Serviços de carga solta estão sujeita a disponibilidade e autorização prévia da DP World Santos.</t>
  </si>
  <si>
    <t>4.0</t>
  </si>
  <si>
    <t xml:space="preserve">SERVIÇOS COMPLEMENTARES - REGIME FCL </t>
  </si>
  <si>
    <t>4.1</t>
  </si>
  <si>
    <t>Inspeção não invasiva / Scanner</t>
  </si>
  <si>
    <t>4.2</t>
  </si>
  <si>
    <t>Posicionamento</t>
  </si>
  <si>
    <t>4.3</t>
  </si>
  <si>
    <t>Movimentação / Remoção Interna</t>
  </si>
  <si>
    <t>4.4</t>
  </si>
  <si>
    <t>Carregamento de entrada</t>
  </si>
  <si>
    <t>4.5</t>
  </si>
  <si>
    <t>Carregamento de saída</t>
  </si>
  <si>
    <t>4.6</t>
  </si>
  <si>
    <t>Abertura de container</t>
  </si>
  <si>
    <t>4.7</t>
  </si>
  <si>
    <t>Cadastro de BL</t>
  </si>
  <si>
    <t>4.8</t>
  </si>
  <si>
    <t>Presença de Carga</t>
  </si>
  <si>
    <t>4.9</t>
  </si>
  <si>
    <t>Unitização/Desunitização Parcial Manual</t>
  </si>
  <si>
    <t>4.10</t>
  </si>
  <si>
    <t>Unitização/Desunitização Parcial Mecanizada</t>
  </si>
  <si>
    <t>4.11</t>
  </si>
  <si>
    <t>Unitização Manual</t>
  </si>
  <si>
    <t>4.12</t>
  </si>
  <si>
    <t>Unitização Mecanizada</t>
  </si>
  <si>
    <t>4.13</t>
  </si>
  <si>
    <t>Desunitização Manual</t>
  </si>
  <si>
    <t>4.14</t>
  </si>
  <si>
    <t>Desunitização Mecanizada</t>
  </si>
  <si>
    <t>4.15</t>
  </si>
  <si>
    <t>Desova Direta no Caminhão (DDC) - Operação Mecanizada</t>
  </si>
  <si>
    <t>ton. ou m³</t>
  </si>
  <si>
    <t>Mínimo</t>
  </si>
  <si>
    <t>4.16</t>
  </si>
  <si>
    <t>Desova Direta no Caminhão (DDC) - Operação Manual</t>
  </si>
  <si>
    <t xml:space="preserve">A. "Movimentação Interna": Cobrança pela movimentação adicional de carga na área da DP World Santos e que seja diferente do originalmente planejado, incluindo, mas não se limitando, a remoções de quadra proveniente de transferência de navio, recebimento antecipado ou qualquer motivo que não seja responsabilidade do terminal. Para fins de consecução do aludido planejamento da carga, dentre outras informações, considera-se o peso manifestado no agendamento. Caso o peso aferido no recebimento da carga apresente divergência com o que foi manifestado, em quantidade superior a 1 tonelada (para mais ou para menos) haverá a movimentação adicional. </t>
  </si>
  <si>
    <t xml:space="preserve">B. "Carregamento de entrada (Handling In)": serviço relacionado com a movimentação da carga do veículo para a pilha. </t>
  </si>
  <si>
    <t>C. "Carregamento de saída (Handling Out)": serviço relacionado com a movimentação da carga da pilha para o veículo.</t>
  </si>
  <si>
    <t>D."Posicionamento": Cobrança decorrente de solicitação por parte de qualquer órgão governamental competente, incluindo, mas não se limitando, à inspeção para verificação de madeira (MAPA) ou qualquer outra solicitação do Cliente onde seja necessário este serviço.</t>
  </si>
  <si>
    <t>E. O Preço pelo serviço de Inspeção Não Invasiva (Scanner) será cobrado em todos os embarques cuja inspeção seja obrigatória pelas instruções vigentes da Receita Federal do Brasil.</t>
  </si>
  <si>
    <t>F. Os preços referentes ao serviços de Desunitização e/ou Unitização são válidos somente para volumes com peso máximo de 4 
(quatro) toneladas. Preços para volumes com peso superior ao mencionado devem ser previamente consultados. Casos que 
demandem equipamentos especiais para manuseio, assim como mão de obra adicional, também estão sujeitos a consulta prévia 
de preços. Será considerado Desunitização Parcial e/ou Unitização Parcial aquela realizada em até 40% (quarenta por cento) do 
volume total.</t>
  </si>
  <si>
    <t>G. Preços de Desunitização e Unitização, não incluem material de peação e custos com expurgos.</t>
  </si>
  <si>
    <t>H. Os serviços complementares em cargas com ou sem excessos de altura e/ou largura, em contêineres especiais (Open Top, Flat Rack, Plataforma, High Cube ou 45’), ou Cargas Perigosas, de acordo com a classificação IMO, terão a cobrança dos valores adicionais detalhados no item 1.2 e 2.2 acima.</t>
  </si>
  <si>
    <t>I. A desova antes do desembaraço somente será aceita pela DP World Santos mediante consulta prévia e expresso aceite.</t>
  </si>
  <si>
    <t>J. As solicitações de DDC (Desova Direta para Caminhão) devem ser previamente agendadas e estão sujeitas ao disposto no item G e I acima. Já estão incluídos os serviços de posicionamento, desunitização, carregamento e arrumação da carga. Não estão incluídos os serviços de transporte do contêiner vazio e o serviço de lonagem.</t>
  </si>
  <si>
    <t>K. Abertura de contêiner: serviço realizado para abertura das portas de contêiner destinado para inspeção decorrente de solicitação de qualquer órgão governamental competente, incluindo, mas não se limitando, à inspeção para verificação de madeira (MAPA) ou qualquer outra solicitação do Cliente onde seja necessário este serviço.</t>
  </si>
  <si>
    <t>L. Cadastro de BL/Presença de cargas: serviços de cadastramento eletrônico de cargas e processamento de dados que sejam destinadas para a realização do processo de desembaraço aduaneiro na DP World Santos.</t>
  </si>
  <si>
    <t>5.0</t>
  </si>
  <si>
    <t>SERVIÇOS COMPLEMENTARES - LCL / CARGA SOLTA</t>
  </si>
  <si>
    <t>5.1</t>
  </si>
  <si>
    <t>Por lote BL</t>
  </si>
  <si>
    <t>5.2</t>
  </si>
  <si>
    <t xml:space="preserve">Posicionamento </t>
  </si>
  <si>
    <t>Carga Solta (Breakbulk)</t>
  </si>
  <si>
    <t>5.3</t>
  </si>
  <si>
    <t>5.4</t>
  </si>
  <si>
    <t>5.5</t>
  </si>
  <si>
    <t>5.6</t>
  </si>
  <si>
    <t>Abertura de contêiner</t>
  </si>
  <si>
    <t>5.7</t>
  </si>
  <si>
    <t>5.8</t>
  </si>
  <si>
    <t>5.9</t>
  </si>
  <si>
    <t>5.10</t>
  </si>
  <si>
    <t>5.11</t>
  </si>
  <si>
    <t>5.12</t>
  </si>
  <si>
    <t>A.  "Movimentação Interna": Cobrança pela movimentação de carga na área da DP World Santos contemplam os serviços de separação e movimentação da Carga na área do armazem.</t>
  </si>
  <si>
    <t>B. "Carregamento de entrada (Handling In)": serviço relacionado com a movimentação e entrada da carga no armazém.</t>
  </si>
  <si>
    <t>C. "Carregamento de saída (Handling Out)": serviço relacionado com movimentação e saída da carga do armazém.</t>
  </si>
  <si>
    <t>D. "Posicionamento": Cobrança decorrente de solicitação por parte de qualquer órgão governamental competente, incluindo, mas não se limitando, à inspeção para verificação de madeira (MAPA) ou qualquer outra solicitação do Cliente onde seja necessário este serviço.</t>
  </si>
  <si>
    <t>F. Os preços referentes aos serviços de Desunitização e/ou Unitização são válidos somente para volumes com peso máximo de 4 (quatro) toneladas. Preços para volumes com peso superior ao mencionado devem ser previamente consultados. Casos que demandem equipamentos especiais para manuseio, assim como mão de obra adicional, também estão sujeitos a consulta prévia de preços. Será considerado Desunitização Parcial e/ou Unitização Parcial aquela realizada em até 40% (quarenta por cento) do volume total.</t>
  </si>
  <si>
    <t>G. Preços de Desunitização e Unitização, não incluem material de peação, custos com expurgos e devolução de contêiner vazio.</t>
  </si>
  <si>
    <t>I. A Desunitização (desova) de contêineres solicitados pelo Cliente somente será executada mediante prévia apresentação à DP World Santos do regular Conhecimento de Embarque da(s) Carga(s) (BL individual "BL House" e do BL Geral "Master BL") a ser(em) desunitizada(s).</t>
  </si>
  <si>
    <t>J. A entrega de cargas desembaraçadas ao Cliente somente ocorrerão mediante a apresentação pelo Cliente à DP World Santos da documentação pertinente para liberação da Carga, desde que não haja qualquer bloqueio/restrição por parte das Autoridades Públicas competentes nos sistemas de controle e desde que comprovada a quitação dos débitos junto à DP World Santos.</t>
  </si>
  <si>
    <t>L. Cadastro de BL/Presença de cargas: serviços de cadastramento eletrônico e processamento de dados das cargas que sejam destinadas para a realização do processo de desembaraço aduaneiro na DP World Santos.</t>
  </si>
  <si>
    <t>6.0</t>
  </si>
  <si>
    <t>SERVIÇOS PARA CARGAS REFRIGERADAS</t>
  </si>
  <si>
    <t>Diária Reefer</t>
  </si>
  <si>
    <t>6.1</t>
  </si>
  <si>
    <t>Monitoramento (por dia)</t>
  </si>
  <si>
    <t>6.2</t>
  </si>
  <si>
    <t>Fornecimento de Energia (por dia)</t>
  </si>
  <si>
    <t>6.3</t>
  </si>
  <si>
    <t>Adicional "Hot Stuffing" (por dia)</t>
  </si>
  <si>
    <t>6.4</t>
  </si>
  <si>
    <t>Plug in e Plug out em tomada</t>
  </si>
  <si>
    <t>6.5</t>
  </si>
  <si>
    <t>Reserva especial de tomadas reefer</t>
  </si>
  <si>
    <t>6.6</t>
  </si>
  <si>
    <t>Acoplagem ou desacoplagem Genset</t>
  </si>
  <si>
    <t>6.7</t>
  </si>
  <si>
    <t>Armazenagem Genset (5 dias corridos)</t>
  </si>
  <si>
    <t>5 dias corridos</t>
  </si>
  <si>
    <t>6.8</t>
  </si>
  <si>
    <t>Carregamento de entrada ou saída Genset</t>
  </si>
  <si>
    <t>A. Sem prejuízo de outros itens aqui previstos, a manutenção dos contêineres refrigerados é de exclusiva e integral responsabilidade de seus proprietários (vide Termos e Condições Gerais - DP World Santos).</t>
  </si>
  <si>
    <t>B. Item 6.3 - Adicional "Hot Stuffing" - Serviço de monitoramento e fornecimento de energia adicional para contêineres refrigerados entregues no terminal com temperatura acima da requerida. Identificado o hot stuffing o adicional será cobrado da data de entrada até a saída (gate/embarque) da unidade.</t>
  </si>
  <si>
    <t>C. No item 6.6 não está incluído o serviço de posicionamento</t>
  </si>
  <si>
    <t>7.0</t>
  </si>
  <si>
    <t xml:space="preserve">SERVIÇOS CARGAS CROSS DOCKING </t>
  </si>
  <si>
    <t>7.1</t>
  </si>
  <si>
    <t xml:space="preserve">Estufagem Direta Mecanizada </t>
  </si>
  <si>
    <t>7.2</t>
  </si>
  <si>
    <t>Estufagem Direta Manual</t>
  </si>
  <si>
    <t>A. A operação de Estufagem de Carga prestada pela DP World Santos ao Cliente trata-se precipuamente do procedimento logístico, na qual as Cargas serão recebidas na área não alfandegada da DP World Santos para a estufagem de contêiner e  posterior entrega na área alfandegada da própria DP World Santos, ou transportada/remetida à outro terminal, para embarque em navio destinado à exportação. É obrigatório ao Cliente o cumprimento dos termos e condições abaixo, bem como o cumpri_x0002_mento dos Termos e Condições Gerais, disponibilizado no sitio eletrônico da DP World Santos (www.dpworldsantos.com).</t>
  </si>
  <si>
    <t>8.0</t>
  </si>
  <si>
    <t xml:space="preserve">SERVIÇOS CARGAS PATIO FERROVIÁRIO </t>
  </si>
  <si>
    <t>8.1</t>
  </si>
  <si>
    <t>Carregamento de entrada contêiner cheio</t>
  </si>
  <si>
    <t>8.2</t>
  </si>
  <si>
    <t>Carregamento de saída contêiner cheio</t>
  </si>
  <si>
    <t>8.3</t>
  </si>
  <si>
    <t>Carregamento de entrada contêiner vazio</t>
  </si>
  <si>
    <t>8.4</t>
  </si>
  <si>
    <t>Carregamento de saída contêiner vazio</t>
  </si>
  <si>
    <t>8.5</t>
  </si>
  <si>
    <t>Carregamento de entrada carga solta</t>
  </si>
  <si>
    <t>8.6</t>
  </si>
  <si>
    <t>Carregamento de saída carga solta</t>
  </si>
  <si>
    <t>8.7</t>
  </si>
  <si>
    <t xml:space="preserve">Agendamento para carregamento de entrada ou saída </t>
  </si>
  <si>
    <t>A. "Carregamento de entrada (Handling In)": Preço cobrado pelos Serviços referente à movimentação de cargas do vagão para o Pátio Ferroviário.</t>
  </si>
  <si>
    <t>B. "Carregamento de saída (Handling Out)": Preço cobrado pelos Serviços referente à movimentação de cargas do Pátio Ferroviário para o vagão.</t>
  </si>
  <si>
    <t>C. Os serviços acima deverão ser requisitados previamente à DP World Santos e está sujeito a sua disponibilidade.</t>
  </si>
  <si>
    <t>D. Os serviços de cargas pátio ferroviário em cargas com ou sem excessos de altura e/ou largura, em contêineres especiais (Open Top, Flat Rack, Plataforma, High Cube ou 45’), ou Cargas Perigosas, de acordo com a classificação IMO, terão a cobrança dos valores adicionais detalhados no item 1.2 e 2.2 acima.</t>
  </si>
  <si>
    <t>E. O Cliente deverá informar à DP World Santos com antecedência de 48 horas à atracação do navio a programação das cargas que serão destinadas ao transporte ferroviário via e-mail: railway.ssz@dpworld.com. O atendimento a este prazo é imprescindível para que a DP World Santos realize o adequado planejamento para a prestação dos serviços de segregação e transferência da Carga para área do Pátio do Ferroviário. Caso o prazo de envio da programação acima não seja cumprido, o Cliente estará sujeito a cobrança de serviços adicionais relacionados ao movimento extra de carga.</t>
  </si>
  <si>
    <t>9.0</t>
  </si>
  <si>
    <t xml:space="preserve">SERVIÇOS DE TRANSPORTE </t>
  </si>
  <si>
    <t>9.1</t>
  </si>
  <si>
    <t>Retirada ou Devolução Unidade Vazia - Depot DP World Santos</t>
  </si>
  <si>
    <t>Unidade</t>
  </si>
  <si>
    <t>9.2</t>
  </si>
  <si>
    <t>9.3</t>
  </si>
  <si>
    <t>Transporte Interno - DP World Santos</t>
  </si>
  <si>
    <t>Por Viagem</t>
  </si>
  <si>
    <t>9.4</t>
  </si>
  <si>
    <t>Contêiner Cheio Santos/S. Vicente/DP World Santos</t>
  </si>
  <si>
    <t>9.5</t>
  </si>
  <si>
    <t>Contêiner Cheio Guarujá/Cubatão DP World Santos</t>
  </si>
  <si>
    <t>9.6</t>
  </si>
  <si>
    <t>Contêiner Vazio Santos e S. Vicente/DP World Santos</t>
  </si>
  <si>
    <t>por BL</t>
  </si>
  <si>
    <t>9.7</t>
  </si>
  <si>
    <t>Contêiner Vazio Guarujá/Cubatão DP World Santos</t>
  </si>
  <si>
    <t>A. Os serviços de transporte de cargas com ou sem excessos de altura e/ou largura, em contêineres especiais (Open Top, Flat Rack, Plataforma, High Cube ou 45’), ou Cargas Perigosas, de acordo com a classificação IMO, terão a cobrança dos valores adicionais detalhados no item 1.2 e 2.2 acima.</t>
  </si>
  <si>
    <t>B. Remoção de contêiner acima de 25t (vinte e cinco toneladas) está sujeita ao adicional de 30% de assentamento de Carga (Load Settlement-LS) sobre o transporte.</t>
  </si>
  <si>
    <t>C. Remoção de contêineres especiais (Open Top, Flat Rack ou Plataforma) com excesso de altura e/ou largura, ou cargas BreakBulk estarão sujeitas a cobrança de valor adicional e devem ser previamente consultadas para valores e viabilidade operacional.</t>
  </si>
  <si>
    <t>D. As tarifas de pedágio serão acrescidas aos valores mencionados acima de acordo com os valores vigentes à época.</t>
  </si>
  <si>
    <t>E. Nos casos de desunitização de Carga conteinerizada, a DP World Santos terá até 48h (quarenta e oito horas) úteis, subsequentes à operação finalizada, para devolver a unidade do Contêiner vazio ao depósito do Armador, salvo se por motivos decorrentes de caso fortuito, força maior, fatos de terceiros e outras circunstâncias imprevisíveis e(ou) extraordinárias esta devolução não seja possível. Nestes casos a DP World Santos devolverá a unidade do Contêiner vazio, assim que tais eventos, excludentes de responsabilidade, cessarem.</t>
  </si>
  <si>
    <t>F. Nos processos que houver mudança de regime, será cobrado os valores por unidade ou por tipo de contêiner.</t>
  </si>
  <si>
    <t>G. O Serviço "Transporte Interno - DP World Santos" contempla a transferência entre área alfandegada para área não-alfandegada da DP World Santos de contêineres ou carga geral.</t>
  </si>
  <si>
    <t>10.0</t>
  </si>
  <si>
    <t>SERVIÇOS DE TRANSFERÊNCIAS E REGIMES ESPECIAIS</t>
  </si>
  <si>
    <t>10.1</t>
  </si>
  <si>
    <t>Serviço de Segregação e Entrega de contêineres (SSE): preço cobrado, na importação, pelo serviço de movimentação das cargas entre a pilha no pátio e o portão do terminal portuário, pelo gerenciamento de riscos de cargas perigosas, pelo cadastramento de empresas ou pessoas, pela permanência de veículos para retirada, pela liberação de documentos ou circulação de prepostos, pela remoção da carga da pilha na ordem ou na disposição em que se encontra e pelo posicionamento da carga no veículo do importador ou do seu representante</t>
  </si>
  <si>
    <t>Suspenso</t>
  </si>
  <si>
    <t>10.2</t>
  </si>
  <si>
    <t>Segregação e entrega postergada ( por dia)</t>
  </si>
  <si>
    <t>10.3</t>
  </si>
  <si>
    <t>Fechamento DTE posterior (por dia)</t>
  </si>
  <si>
    <t>10.4</t>
  </si>
  <si>
    <t>Segregação de Carga "Despacho sobre águas OEA"</t>
  </si>
  <si>
    <t>10.5</t>
  </si>
  <si>
    <t>Segregação para entrega de carga break bulk</t>
  </si>
  <si>
    <t>10.6</t>
  </si>
  <si>
    <t>Transferência de Carga em regime de DTA-Pátio</t>
  </si>
  <si>
    <t>10.7</t>
  </si>
  <si>
    <t>Transferência Carga Solta em regime de DTA – Pátio</t>
  </si>
  <si>
    <t>10.8</t>
  </si>
  <si>
    <t>Transferência Carga Solta em regime de DTA – Hub</t>
  </si>
  <si>
    <t>10.9</t>
  </si>
  <si>
    <t>Entreposto aduaneiro</t>
  </si>
  <si>
    <t>10.9.1</t>
  </si>
  <si>
    <t>Armazenagem  - 1º Periodo e períodos subsquentes</t>
  </si>
  <si>
    <t>10.9.2</t>
  </si>
  <si>
    <t>Unitização e/ou Desunitização</t>
  </si>
  <si>
    <t>10.9.3</t>
  </si>
  <si>
    <t>10.9.4</t>
  </si>
  <si>
    <t>10.10</t>
  </si>
  <si>
    <t>Armazém geral</t>
  </si>
  <si>
    <t>10.10.1</t>
  </si>
  <si>
    <t>10.10.2</t>
  </si>
  <si>
    <t>10.10.3</t>
  </si>
  <si>
    <t>10.10.4</t>
  </si>
  <si>
    <t>10.11</t>
  </si>
  <si>
    <t>Guarda Transitória em Regime DTE</t>
  </si>
  <si>
    <t>A. O preço para liberação de Desembaraço sobre águas OEA remunera: (i) a disponibilização da infraestrutura logística; (ii) a utilização de maquinário e mão de obra operacional; (iii) mão de obra administrativa - para garantia do cumprimento dos trâmites administrativos para liberação da Carga no prazo máximo de 48h (quarenta e oito horas); (iv) a demarcação e reserva da área específica na DP World Santos para depósito em curto prazo das Cargas em Desembaraço sobre águas OEA - em detrimento de sua destinação para normal e regular armazenamento na área alfandegada da DP World Santos; (v) os serviços de vigilância, gerenciamento de riscos, sistemas e demais elementos necessários ao pleno atendimento dos requisitos exigidos pela Autoridade Aduaneira para esses regimes especiais; (vi)  pelo cadastramento de empresas ou pessoas, pela permanência de veículos para retirada, pela liberação de documentos ou circulação de prepostos. Nestes serviços não estão inclusos o preço pelo carregamento de saída (Handling Out), Inspeção não invasiva, Gerenciamento de Risco e/ou qualquer outro serviço adicional.</t>
  </si>
  <si>
    <t>B.O preço para liberação de DTA-Pátio remunera: (i) a disponibilização da infraestrutura logística; (ii) a utilização de maquinário e mão de obra operacional; (iii) mão de obra administrativa - para garantia do cumprimento dos trâmites administrativos para liberação da Carga no prazo máximo de 48h (quarenta e oito horas); (iv) a demarcação e reserva da área específica na DP World Santos para depósito em curto prazo das Cargas em DTA-Pátio ou Desembaraço sobre águas OEA - em detrimento de sua destinação para normal e regular armazenamento na área alfandegada da DP World Santos; (v) os serviços de vigilância, gerenciamento de riscos, sistemas e demais elementos necessários ao pleno atendimento dos requisitos exigidos pela Autoridade Aduaneira para esses regimes especiais; (vi) pelo cadastramento de empresas ou pessoas, pela permanência de veículos para retirada, pela liberação de documentos ou circulação de prepostos. Nestes serviços não estão inclusos o preço pelo carregamento de saída (Handling Out), Inspeção não invasiva, Gerenciamento de Risco e/ou qualquer outro serviço adicional.</t>
  </si>
  <si>
    <t>C. O Serviço de Segregação e Entrega Postergada, será cobrado por impossibilidade de sua entrega imediata na ocasião da descarga, em razão de fato independente da vontade, de ação ou omissão da DP World Santos para entrega postergada e que somente ocorrerá após o término das operações do navio. A cobrança da entrega postergada por contêiner será feita por período de 24h (vinte e quatro horas) corridas, contadas da efetiva descarga.</t>
  </si>
  <si>
    <t>D. No item 10.3 a cobrança por contêiner será feita por período de 24h (vinte e quatro horas) corridas contadas da data efetiva do fechamento da DT-E do navio.</t>
  </si>
  <si>
    <t>E. O Cliente deverá informar à DP World Santos com antecedência de 02 (dois) dias úteis à atracação do navio a sua intenção de transferir as Cargas via DTA- Pátio, acompanhado de toda documentação necessária à transferência (o atendimento a este prazo é imprescindível para que a DP World Santos realize o adequado planejamento para a prestação dos serviços de segregação e transferência da Carga para área Pátio) vez que estas Cargas deverão obedecer o prazo de permanência de carga em área pátio, conforme Instruções da Receita Federal do Brasil.</t>
  </si>
  <si>
    <t xml:space="preserve">F. Caso o Cliente não apresente à DP World Santos a documentação completa com a antecedência necessária de 02 (dois) dias úteis contados da atracação do navio, conforme item D acima, para o respectivo cadastro antecipado no regime DTA-Pátio, aplicar-se-á a cobrança pela armazenagem de importação conforme item 1.1 (FCL) ou 2.1 (LCL), gerenciamento de risco e demais serviços que venham a ser prestados. </t>
  </si>
  <si>
    <t>G. Caso o Cliente não retire a Carga DTA-Pátio da DP World Santos no prazo de até 48h (quarenta e oito horas) a partir da descarga, em tempo corrido em dias úteis, aplicar-se-á a cobrança pela armazenagem de importação, conforme item 1.1 (FCL) ou 2.1 (LCL), do gerenciamento de risco e demais serviços que venham a ser prestados.</t>
  </si>
  <si>
    <t>H. Serão cobrados os preços da armazenagem (vide item 1.1 - FCL e/ou 2.1 - LCL), conforme os valores descritos nesta Tabela, inclusive para os casos de indeferimento da DTA-Pátio ou Desembaraço sobre águas OEA pela Autoridade Alfandegaria do Porto de Santos.</t>
  </si>
  <si>
    <t>I. Caso já tenha ocorrido o carregamento da Carga para o chassi do Transportador Terrestre e em função de Indeferimento e/ou qualquer restrição à transferência imposta pela Autoridade competente seja necessário realizar o descarregamento desta Carga, cobrar-se-á além dos preços da armazenagem de importação estipulados acima, os valores referentes aos demais serviços realizados, incluindo, mas não se limitando ao item 4.3 Movimentação Interna.</t>
  </si>
  <si>
    <t xml:space="preserve">J. No caso do item 10.4 da presente tabela (Segregação de Carga "Despacho sobre águas OEA"), a carga poderá ser retirada em até 48h (quarenta e oito horas) a partir da descarga, em tempo corrido em dias úteis. Caso seja ultrapassado o prazo informado, sem que haja a retirada da carga, passará também a incorrer em valores de armazenagem (vide item 1.1 - FCL e/ou 2.1 - LCL) e demais serviços que venham a ser prestados, conforme disposição do art. 7º, par. único da Portaria COANA nº 85, de 14 de novembro de 2017.					</t>
  </si>
  <si>
    <t>K. Em caso de Despacho Sobre Águas, o cliente deverá informar os dados e entregar documentação completa a DP World Santos com antecedência mínima de 48h (quarenta e oito horas) (em tempo corrido em dias úteis) da data da atracação. O atendimento a este prazo é imprescindível para que a DP World Santos realize o adequado planejamento para prestação dos serviços de segregação e para que se preze pelo prazo de permanência previsto no art. 7º, caput, da Portaria COANA nº 85, de 14 de novembro de 2017.</t>
  </si>
  <si>
    <t>L. Os serviços de transferencia e regimes especiais de cargas com ou sem excessos de altura e/ou largura, em contêineres especiais (Open Top, Flat Rack, Plataforma, High Cube ou 45’), ou Cargas Perigosas, de acordo com a classificação IMO, terão a cobrança dos valores adicionais detalhados no item 1.2 e 2.2 acima.</t>
  </si>
  <si>
    <t>M. O pagamento dos valores referentes ao serviço previsto no item 10.1 ocorrerá de forma à vista</t>
  </si>
  <si>
    <t>N. A cobrança do serviço previsto no item 10.1 encontra-se temporariamente suspensa por força do acórdão nº 409/2022-ANTAQ</t>
  </si>
  <si>
    <t>O. Serviços entreposto aduaneiro e armazém geral  estão sujeitos a disponibilidade e autorização prévia da DP World Santos.</t>
  </si>
  <si>
    <t>P. Serviço prestado pela guarda provisória de carga pelo período de até 48h após desembarque. Cargas que serão objeto de 
remoção por meio de Sistema de Transferência Eletrônica – DTe (Sistema DTe – Sistema responsável pela transferência entre 
recintos na região do Porto de Santos).</t>
  </si>
  <si>
    <t>11.0</t>
  </si>
  <si>
    <t>OUTROS SERVIÇOS LOGÍSTICOS</t>
  </si>
  <si>
    <t>11.1</t>
  </si>
  <si>
    <t>Sobrestadia de veículos rodoviários (por veículo, por periodo de 24h)</t>
  </si>
  <si>
    <t>por veículo, por hora</t>
  </si>
  <si>
    <t>11.2</t>
  </si>
  <si>
    <t>Sobrestadia de vagões ferroviários (por veículo, por periodo de 24h)</t>
  </si>
  <si>
    <t>por contêiner, por dia</t>
  </si>
  <si>
    <t>11.3</t>
  </si>
  <si>
    <t>Utilização de plataforma para contenção de resíduos químicos</t>
  </si>
  <si>
    <t>11.4</t>
  </si>
  <si>
    <t>Materiais de contenção e apoio técnico</t>
  </si>
  <si>
    <t>11.5</t>
  </si>
  <si>
    <t>Limpeza da plataforma de contenção e descarte do resíduo gerado</t>
  </si>
  <si>
    <t>11.6</t>
  </si>
  <si>
    <t>Trânsito Paraguai e Mercosul (Periodo de  7 dias)</t>
  </si>
  <si>
    <t>20' por 7 dias</t>
  </si>
  <si>
    <t>R$ 10.114,83 + 0,22% CIF</t>
  </si>
  <si>
    <t>R$ 9.793,10 + 0,22% CIF</t>
  </si>
  <si>
    <t>40' por 7 dias</t>
  </si>
  <si>
    <t>R$ 15.283,17 + 0,22% CIF</t>
  </si>
  <si>
    <t>R$ 14.797,04 + 0,22% CIF</t>
  </si>
  <si>
    <t>11.7</t>
  </si>
  <si>
    <t>Utilização da área para destruição de madeira ou fumigação e aeração</t>
  </si>
  <si>
    <t>11.8</t>
  </si>
  <si>
    <t>Serviço de fumigação, inspeção de madeira e taxa fitossanitária</t>
  </si>
  <si>
    <t>11.9</t>
  </si>
  <si>
    <t>Palletização, sem  fornecimento de pallet</t>
  </si>
  <si>
    <t>11.10</t>
  </si>
  <si>
    <t>Palletização, com fornecimento de pallet</t>
  </si>
  <si>
    <t>11.11</t>
  </si>
  <si>
    <t>Plastificação de volumes/pallets (filme plástico)</t>
  </si>
  <si>
    <t>11.12</t>
  </si>
  <si>
    <t xml:space="preserve">Rotulagem / Etiquetagem </t>
  </si>
  <si>
    <t>11.13</t>
  </si>
  <si>
    <t>Cancelamento de Embarque</t>
  </si>
  <si>
    <t>11.14</t>
  </si>
  <si>
    <t xml:space="preserve">Lonagem de Carga Solta </t>
  </si>
  <si>
    <t>11.15</t>
  </si>
  <si>
    <t>Pesagem</t>
  </si>
  <si>
    <t>11.16</t>
  </si>
  <si>
    <t>Informação de Pesagem</t>
  </si>
  <si>
    <t>11.17</t>
  </si>
  <si>
    <t xml:space="preserve">Repesagem </t>
  </si>
  <si>
    <t>11.18</t>
  </si>
  <si>
    <t>Repesagem Carga Solta</t>
  </si>
  <si>
    <t>11.19</t>
  </si>
  <si>
    <t xml:space="preserve">Não cumprimento de agendamento realizado ("No-Show") </t>
  </si>
  <si>
    <t>11.20</t>
  </si>
  <si>
    <t>Operações de Embarque/Desembarque direto no costado</t>
  </si>
  <si>
    <t>11.21</t>
  </si>
  <si>
    <t>Varrição - Limpeza simples</t>
  </si>
  <si>
    <t>11.22</t>
  </si>
  <si>
    <t>Serviço de movimentação para Inversão de Porta</t>
  </si>
  <si>
    <t>11.23</t>
  </si>
  <si>
    <t>Gate Express</t>
  </si>
  <si>
    <t>11.24</t>
  </si>
  <si>
    <t>Lacre eletrônico</t>
  </si>
  <si>
    <t>11.25</t>
  </si>
  <si>
    <t>Bi-Trem / Rodotrem - Carregamento ou Entrega</t>
  </si>
  <si>
    <t>11.26</t>
  </si>
  <si>
    <t>Serviço de recebimento/liberação documental após o horário comercial (Por documento)</t>
  </si>
  <si>
    <t>Por Documento</t>
  </si>
  <si>
    <t>11.27</t>
  </si>
  <si>
    <t>Serviço de rastreamento de contêiner (origem ao porto de destino)</t>
  </si>
  <si>
    <t>SEM TARIFA</t>
  </si>
  <si>
    <t>11.28</t>
  </si>
  <si>
    <t xml:space="preserve">Conferência e validação de acesso </t>
  </si>
  <si>
    <t>11.29</t>
  </si>
  <si>
    <t>Peação</t>
  </si>
  <si>
    <t>11.30</t>
  </si>
  <si>
    <t>Certificado de peação</t>
  </si>
  <si>
    <t>11.31</t>
  </si>
  <si>
    <t>Saneamento</t>
  </si>
  <si>
    <t>11.32</t>
  </si>
  <si>
    <t>Dissociação de madeira</t>
  </si>
  <si>
    <t>11.33</t>
  </si>
  <si>
    <t>Destruição de madeira</t>
  </si>
  <si>
    <t xml:space="preserve">A. Nos casos de cobrança pelas sobreestadias do veículo, será considerado o valor referente à permanência de veículo nas áreas internas da DP World Santos, por período superior a 12h (doze horas), desde que esta permanência não tenha sido causada por ação ou omissão da DP World Santos após conclusão da operação. </t>
  </si>
  <si>
    <t>B. Os preços cobrados pela utilização da área da DP World Santos para realização dos serviços de fumigação e aeração, remuneram exclusivamente a disponibilidade da mencionada área específica para depósito da carga em curto prazo, abertura da unidade (remover), e demais elementos necessários ao pleno atendimento dos requisitos normativos exigidos, não estando inclusos os serviços de fumigação, taxa fitossanitária e posicionamento para inspeção da madeira, os quais deverão ser contratados pelo Cliente.</t>
  </si>
  <si>
    <t>C. Pesagem do contêiner cheio realizado na entrada da carga em área alfandegada (marítimo, ferroviário ou rodoviário).</t>
  </si>
  <si>
    <t>D. Os serviços de repesagem da Carga compreendem, além deste, os serviços de movimentação e transporte interno.</t>
  </si>
  <si>
    <t>E. Item 11.19 - O prazo máximo para mudanças no agendamento para entrega/embarque da Carga, sem acarretar a cobrança da taxa de reagendamento, é de 1h (uma hora) antes do agendamento original. Cobrança aplicável também ao agendamento para recebimento antecipado. Os preços cobrados para reagendamento incidirão sempre que houver um agendamento para entrega ou retirada confirmado pela DP World Santos, e não cumprido/executado como planejado, sendo necessário um novo agendamento para entrega ou retirada de carga conteinerizada ou não-conteinerizada.</t>
  </si>
  <si>
    <t xml:space="preserve">F. Inversão de Porta - o serviço refere-se a movimentação de contêineres para possibilitar a vistoria dos lacres no momento da recepção. </t>
  </si>
  <si>
    <t>G. Gate Express / Lacre eletrônico - Adicional de carregamento expresso (recebimento ou entrega) para operações de contêiner ou carga solta Serviço sujeito a autorização mediante a disponibilidade administrativa e operacional.</t>
  </si>
  <si>
    <t>H. Bi-Trem / Rodotrem - Carregamento ou Entrega - O serviço especial será cobrado do responsável pela carga</t>
  </si>
  <si>
    <t>I. Item 11.26 - O serviço deve ser solicitado até 15h em dias úteis. Serviço sujeito a autorização mediante a disponibilidade administrativa. 
A cobrança será aplicada por departamento</t>
  </si>
  <si>
    <t>J. Outros serviços logisticos de cargas com ou sem excessos de altura e/ou largura, em contêineres especiais (Open Top, Flat Rack, Plataforma, High Cube ou 45’), ou Cargas Perigosas, de acordo com a classificação IMO, poderão ter a cobrança dos valores adicionais detalhados no item 1.2 e 2.2 acima.</t>
  </si>
  <si>
    <t>K. Item 11.28: aplica-se aos contêineres cheios (exportação e cabotagem), referente à verificação e administração de acesso, através da conferência e validação de dados e documentos no pré-gate, incluindo: motorista (CNH e MOPP, se carga IMO), placa caminhão, placa carreta e informações do contêiner.</t>
  </si>
  <si>
    <t>12.0</t>
  </si>
  <si>
    <t xml:space="preserve">CERTIFICADOS E ACESSÓRIOS </t>
  </si>
  <si>
    <t>12.1</t>
  </si>
  <si>
    <t>Certificado de Pesagem (Contêiner ou Veículo)</t>
  </si>
  <si>
    <t>Contêiner ou Veículo</t>
  </si>
  <si>
    <t>12.2</t>
  </si>
  <si>
    <t>Certificados em geral (Por documento)</t>
  </si>
  <si>
    <t>12.3</t>
  </si>
  <si>
    <t>Fotografia Digital - Pacote com até 5 unidades</t>
  </si>
  <si>
    <t>Pacote</t>
  </si>
  <si>
    <t>12.4</t>
  </si>
  <si>
    <t>Colocação de rótulo de carga perigosa (por rótulo)</t>
  </si>
  <si>
    <t>Por Rótulo</t>
  </si>
  <si>
    <t>12.5</t>
  </si>
  <si>
    <t>Remoção de rótulo de carga perigosa (por rótulo)</t>
  </si>
  <si>
    <t>12.6</t>
  </si>
  <si>
    <t>Colocação ou Retirada de lacre de segurança (por lacre)</t>
  </si>
  <si>
    <t>Por Lacre</t>
  </si>
  <si>
    <t>A. No item 12.3 "Fotografia Digital - Pacote com até 5 unidades" não está incluído o serviço de posicionamento.</t>
  </si>
  <si>
    <t>B. Todos os contêineres movimentados devem ser lacrados com o lacre de segurança de acordo com a ISO 17712. Quando possível, o lacre deve ser fixado na haste inferior esquerda da barra de segurança na porta direita do contêiner (3ª haste). Caso seja identificado no recebimento da unidade que a mesma não apresenta o lacre na haste indicada ou o lacre não está em conformidade com a ISSO, o terminal DP World Santos procederá com a colocação de lacre conforme item 12.6.</t>
  </si>
  <si>
    <t>13.0</t>
  </si>
  <si>
    <t xml:space="preserve">ENCARGOS FINANCEIROS </t>
  </si>
  <si>
    <t>13.1</t>
  </si>
  <si>
    <t>Re-emissão de Nota Fiscal (por notal fiscal)</t>
  </si>
  <si>
    <t>Por Nota Fiscal</t>
  </si>
  <si>
    <t>13.2</t>
  </si>
  <si>
    <t>Serviço administrativo para cancelamento de boleto (por boleto)</t>
  </si>
  <si>
    <t>Por Boleto</t>
  </si>
  <si>
    <t>13.3</t>
  </si>
  <si>
    <t>Multa após o vencimento do boleto sobre o valor do boleto</t>
  </si>
  <si>
    <t>13.4</t>
  </si>
  <si>
    <t xml:space="preserve">Juros após o vencimento do boleto </t>
  </si>
  <si>
    <t>Por Dia</t>
  </si>
  <si>
    <t>13.5</t>
  </si>
  <si>
    <t>Atualização Monetária após o vencimento do boleto</t>
  </si>
  <si>
    <t>Por Mês</t>
  </si>
  <si>
    <t>IPCA/IBGE</t>
  </si>
  <si>
    <t>IGPM/FGV</t>
  </si>
  <si>
    <t>A. O item 13.1 "Re-emissão de Nota Fiscal" para troca de Sacado pode ser solicitado no prazo máximo de 1 (um) dia útil após a emissão da nota.</t>
  </si>
  <si>
    <t>B. Item 13.2 Serviço administrativo para cancelamento de boleto - Este serviço será aplicado caso o cliente (importador ou exportador) tenha em Instrumento Particular específico firmado entre as partes, a condição de pagamento por Boleto Bancário e proceda com o pagamento por deposito ou transferência.</t>
  </si>
  <si>
    <t>14.0</t>
  </si>
  <si>
    <t>NOTAS GERAIS</t>
  </si>
  <si>
    <t>A. Todos os termos, serviços, limites de responsabilidade e condições gerais aplicáveis à prestação dos serviços pela DP World Santos, além dos preços, regras e condições já previstas neste documento, são regidos pelos “Termos e Condições Gerais do Terminal” que encontra-se disponível na página oficial da DP World Santos na internet no endereço eletrônico (www.dpworldsantos.com), sendo aplicável e válido para todos os serviços prestados aos Clientes que realizarem operações, movimentações, armazenagem e serviços complementares de contêineres/carga no terminal da DP World Santos, exceto na hipótese de Instrumento Particular formal e específico devidamente assinado pela DP World Santos e o Cliente. Ao solicitar a prestação de quaisquer Serviços à DP World Santos, ou dela os recebendo, o Cliente declara e admite ter prévia ciência de todos os termos, serviços, preços e condições gerais estabelecidos neste documento, bem como dos Termos e Condições Gerais do Terminal representando o seu aceite à presente, a livre e incondicional manifestação de vontade do Cliente, seja pela aceitação formal ou ainda pelo início da regular e comprovada prestação dos serviços pela DP World Santos.</t>
  </si>
  <si>
    <t>B. Quaisquer serviços não contemplados nas tabelas de preços aqui apresentadas ou nos Termos e Condições Gerais do Terminal, serão objeto de negociação específica entre as Partes interessadas.</t>
  </si>
  <si>
    <t xml:space="preserve">C. A DP World Santos não se responsabiliza por atrasos na liberação de mercadorias caso seja constatada qualquer descumprimento às normas, instruções, procedimentos e/ou obrigações de qualquer natureza exigidas pela DP World Santos e/ou pelas Autoridades competentes, cautela ou qualquer ato e/ou omissão que implique na ausência de recolhimento de tributos e(ou) pagamento pelos serviços prestados. </t>
  </si>
  <si>
    <t>D. Os serviços previstos nesta Tabela poderão ser prestados em conjunto ou separadamente. Quando em conjunto estes serviços podem ser prestados sob outra denominação.</t>
  </si>
  <si>
    <t xml:space="preserve">E. Os serviços prestados pela DP World Santos deverão ser requisitados previamente pelo Cliente. </t>
  </si>
  <si>
    <t>F. Nos serviços de Importação o Cliente deverá realizar/quitar integralmente o pagamento das Faturas devidas, conforme preços estabelecidos nesta Tabela, até o último dia útil antes do fechamento do período da(s) Carga(s) na DP World Santos, salvo condições específicas estabelecidas em Instrumento Particular específico firmado entre estes.</t>
  </si>
  <si>
    <t>G. Nos serviços de exportação o pagamento integral das Faturas (NFs) devidas será à vista, imediatamente à prestação dos serviços ao Cliente.</t>
  </si>
  <si>
    <t>H. O cliente é responsável por informar a DP World Santos acerca de qualquer inclusão e/ou alteração nos dados cadastrais, incluindo os contatos de e-mails, sob pena de arcar com o pagamento de eventuais multas e juros integrais porventura incorridos. A DP World Santos não se responsabilizará por quaisquer ausências, desligamentos e/ou quaisquer alterações, desde que previamente comunicadas, podendo acarretar em encargos financeiros.</t>
  </si>
  <si>
    <t>I. Na eventualidade de não haver a liquidação de débito pelo Cliente, a tempo e a modo, reserva-se a DP World Santos ao direito de proceder cobrança, emição de título de crédito, apontamento a protesto e ajuizamento de medida judicial visando o adimplemento dos valores, além de proceder com informações aos órgãos de proteção ao crédito, sem prejuízo, a seu exclusivo critério, de suspender a prestação dos serviços ao devedor, sem aviso prévio, passando a prestá-los novamente somente quando da perfeita e integral quitação dos pagamentos e dos encargos moratórios devidos.</t>
  </si>
  <si>
    <t>J. As eventuais faltas, danos e/ou avarias que vierem a ser ressalvadas nos recebimentos das cargas e mercadorias pela DP World Santos, serão disponibilizados ao conhecimento dos Clientes e/ou seus representantes legais no endereço www.dpworldsantos.com.br, que atestarão o conhecimento destas ressalvas, isentando a DP World Santos por protestos futuros a respeito dos ressarcimentos de prejuízos decorrentes das referidas faltas, danos e/ou avarias.</t>
  </si>
  <si>
    <t>K. A DP World Santos não se responsabilizará por atrasos e outros custos gerados pela não retirada das unidades por motivos de datas como finais de semana, feriados municipais, estaduais e federais, greves, avarias, autorizações de limpeza e outros serviços.</t>
  </si>
  <si>
    <t>L. O Cliente (incluindo seus empregados, prepostos e eventuais subcontratados) deverá manter sob pleno sigilo e confidencialidade, e portanto não deverá sem o consentimento prévio e por escrito da DP World Santos, divulgar ou fazer uso de toda e qualquer informação revelada  sob qualquer forma ou meio pela DP World Santos ao Cliente direta, indireta e de qualquer forma relativa a esta Proposta Comercial - em especial mas sem se limitar aos preços, serviços, prazos e condições firmadas nesta Proposta Comercial - bem como as informações contidas em seus Anexos e em correspondências trocadas entre as Partes, antes, durante ou após a sua formalização.
No caso de descumprimento pelo Cliente de sua obrigação de sigilo e confidencialidade, ficará o Cliente sujeito à aplicação de multa de natureza não compensatória correspondente ao valor da armazenagem informada imediatamente exigível. Sem prejuízo da aplicação da multa não compensatória acima, o Cliente será responsável perante à DP World Santos e deverá ressarci-la e/ou indenizá-la, por quaisquer perdas e danos, sejam eles diretos, indiretos e/ou lucros cessantes, materiais,  danos imateriais, tais como moral e a imagem, danos suplementares, perdas de receitas, perda de uma chance, custos e despesas comprovadas, obrigações de fazer ou não fazer perante terceiros, ações, reclamações e procedimentos decorrentes diretamente ou indiretamente do descumprimento da obrigação de confidencialidade estabelecida, sem prejuízo das medidas liminares ou cautelares cabíveis em relação ao seu descumprimento efetivo ou potencial.</t>
  </si>
  <si>
    <t xml:space="preserve">M. Serviços referentes a entrega ou retirada de contêineres em outros recintos estarão sujeitos a repasse de custos extras, 
acrescidos de taxa administrativa. Tais como, mas não se limitando, a: repasse de valores de Tabela III, taxa de segregação para 
entrega de contêineres em regime DT-E na retirada de unidades importadas descarregadas em outros terminais, dentre outros.
</t>
  </si>
  <si>
    <t>N. Nos termos das Deliberações nº 322, de 15/12/2021, nº 332 de 23/12/2021, e nº 37 de 18/02/2022, da Diretoria Geral da ANTAQ, bem como Portaria DIPRE nº 02/2022 de 06/01/2022, os usuarios da infraestrutura terrestre localizada dentro do Porto Organizado de Santos estarão sujeitos ao repasse pela DPW dos valores constantes na Tabela III da nova estrutura tarifária da Santos Port Authority, incluindo tributos.</t>
  </si>
  <si>
    <t>O. Para as cargas movimentadas e/ou armazenadas será cobrado, a título de gerenciamento de risco (GRIS), o percentual de "&amp;TEXTO(S488;"0,00%")&amp;" sobre o valor de mercadoria declarado (Importação, Exportação e Cabotagem). Serviço de natureza facultativa que compreende o uso de tecnologias e técnicas que visam identificar e aprimorar a gestão logística em favor da incolumidade da carga e eficiência logística, incluindo, mas não se limitando a: consultoria e análise de procedimentos customizados, análise de dados, compartilhamento de relatórios com foco na otimização da cadeia logística, sobretudo identificação e redução de riscos e danos a carga. O percentual é calculado com base no valor da mercadoria, cobrado cumulativamente ao serviço principal.  Caso não haja interesse no referido serviço, o cliente deverá formalizar declaração solicitando isenção dos respectivos valores com antecedência mínima de 72 horas à entrada da carga no terminal.</t>
  </si>
  <si>
    <t>GRIS</t>
  </si>
  <si>
    <t>P. Os preços estabelecidos nesta Tabela não estão calculados com a incidência dos tributos diretos e indiretos de qualquer natureza incidentes sobre o objeto desta Tabela, tais como, mas não se limitando a ISS, PIS e COFINS.</t>
  </si>
  <si>
    <t xml:space="preserve">Armazenagem + DTA </t>
  </si>
  <si>
    <t xml:space="preserve">Armazenagem + DDC </t>
  </si>
  <si>
    <t>Armazenagem FCL/LCL</t>
  </si>
  <si>
    <t>Armazenagem FCL/LCL + DTA</t>
  </si>
  <si>
    <t>Armazenagem FCL/LCL + DDC</t>
  </si>
  <si>
    <t>Nota Total Exceto Remoção FCL/LCL (Sem DTA)</t>
  </si>
  <si>
    <t>Nota Total Exceto Remoção FCL/LCL (Com DTA)</t>
  </si>
  <si>
    <t>Nota Total Com Remoção FCL/LCL (Sem DTA)</t>
  </si>
  <si>
    <t>Nota Total Com Remoção FCL/LCL (Com DTA)</t>
  </si>
  <si>
    <t>Nota Total Exeto Remoção/Transporte Vazio FCL/LCL (Com DTA)</t>
  </si>
  <si>
    <t xml:space="preserve">Pendente </t>
  </si>
  <si>
    <t>Cadastrado</t>
  </si>
  <si>
    <t>Lista 1</t>
  </si>
  <si>
    <t>Lista utilizada para manter os itens, subitens e notas em ordem alfabética</t>
  </si>
  <si>
    <t xml:space="preserve">1 CARGAS DE IMPORTAÇÃO - REGIME FCL </t>
  </si>
  <si>
    <t xml:space="preserve">2 CARGAS DE IMPORTAÇÃO - REGIME LCL </t>
  </si>
  <si>
    <t xml:space="preserve">3 CARGAS DE EXPORTAÇÃO (FCL/LCL) E CABOTAGEM </t>
  </si>
  <si>
    <t xml:space="preserve">4 SERVIÇOS COMPLEMENTARES - REGIME FCL </t>
  </si>
  <si>
    <t xml:space="preserve">5 SERVIÇOS COMPLEMENTARES - REGIME LCL </t>
  </si>
  <si>
    <t>6 SERVIÇOS PARA CARGAS REFRIGERADAS</t>
  </si>
  <si>
    <t xml:space="preserve">7 SERVIÇOS CARGAS CROSS DOCKING </t>
  </si>
  <si>
    <t xml:space="preserve">8 SERVIÇOS CARGAS PATIO FERROVIÁRIO </t>
  </si>
  <si>
    <t xml:space="preserve">9 SERVIÇOS DE TRANSPORTE </t>
  </si>
  <si>
    <t>10 SERVIÇOS DE TRANSFERÊNCIAS E REGIMES ESPECIAIS</t>
  </si>
  <si>
    <t>11 OUTROS SERVIÇOS LOGÍSTICOS</t>
  </si>
  <si>
    <t xml:space="preserve">12 CERTIFICADOS E ACESSÓRIOS </t>
  </si>
  <si>
    <t xml:space="preserve">13 ENCARGOS FINANCEIROS </t>
  </si>
  <si>
    <t>14 TRANSPORTE MULTIMODAL</t>
  </si>
  <si>
    <t>15 SERVIÇOS CARGAS BREAK BULK</t>
  </si>
  <si>
    <t>16 NOTAS GERAIS</t>
  </si>
  <si>
    <t>MANTER</t>
  </si>
  <si>
    <t>7.3</t>
  </si>
  <si>
    <t>7.4</t>
  </si>
  <si>
    <t>7.5</t>
  </si>
  <si>
    <t>7.6</t>
  </si>
  <si>
    <t>7.7</t>
  </si>
  <si>
    <t>7.8</t>
  </si>
  <si>
    <t>7.9</t>
  </si>
  <si>
    <t>7.10</t>
  </si>
  <si>
    <t>7.11</t>
  </si>
  <si>
    <t>14.1</t>
  </si>
  <si>
    <t>14.2</t>
  </si>
  <si>
    <t>14.3</t>
  </si>
  <si>
    <t>14.4</t>
  </si>
  <si>
    <t>15.1</t>
  </si>
  <si>
    <t>15.2</t>
  </si>
  <si>
    <t>15.3</t>
  </si>
  <si>
    <t>15.4</t>
  </si>
  <si>
    <t>15.5</t>
  </si>
  <si>
    <t>N1.1.A</t>
  </si>
  <si>
    <t>N1.1.B</t>
  </si>
  <si>
    <t>N1.1.C</t>
  </si>
  <si>
    <t>N1.1.D</t>
  </si>
  <si>
    <t>N1.2.A</t>
  </si>
  <si>
    <t>N1.2.B</t>
  </si>
  <si>
    <t>N1.2.C</t>
  </si>
  <si>
    <t>N1.2.D</t>
  </si>
  <si>
    <t>N2.1.A</t>
  </si>
  <si>
    <t>N2.1.B</t>
  </si>
  <si>
    <t>N2.1.C</t>
  </si>
  <si>
    <t>N2.1.D</t>
  </si>
  <si>
    <t>N2.2.A</t>
  </si>
  <si>
    <t>N2.2.B</t>
  </si>
  <si>
    <t>N2.2.C</t>
  </si>
  <si>
    <t>N2.2.D</t>
  </si>
  <si>
    <t>N3.1.A</t>
  </si>
  <si>
    <t>N3.1.B</t>
  </si>
  <si>
    <t>N3.1.C</t>
  </si>
  <si>
    <t>N3.1.D</t>
  </si>
  <si>
    <t>N3.2.A</t>
  </si>
  <si>
    <t>N3.3.A</t>
  </si>
  <si>
    <t>N3.3.B</t>
  </si>
  <si>
    <t>N4.A</t>
  </si>
  <si>
    <t>N4.B</t>
  </si>
  <si>
    <t>N4.C</t>
  </si>
  <si>
    <t>N4.D</t>
  </si>
  <si>
    <t>N4.E</t>
  </si>
  <si>
    <t>N4.F</t>
  </si>
  <si>
    <t>N4.G</t>
  </si>
  <si>
    <t>N4.H</t>
  </si>
  <si>
    <t>N4.I</t>
  </si>
  <si>
    <t>N4.J</t>
  </si>
  <si>
    <t>N4.K</t>
  </si>
  <si>
    <t>N4.L</t>
  </si>
  <si>
    <t>N5.A</t>
  </si>
  <si>
    <t>N5.B</t>
  </si>
  <si>
    <t>N5.C</t>
  </si>
  <si>
    <t>N5.D</t>
  </si>
  <si>
    <t>N5.E</t>
  </si>
  <si>
    <t>N5.F</t>
  </si>
  <si>
    <t>N5.G</t>
  </si>
  <si>
    <t>N5.H</t>
  </si>
  <si>
    <t>N5.I</t>
  </si>
  <si>
    <t>N5.J</t>
  </si>
  <si>
    <t>N5.K</t>
  </si>
  <si>
    <t>N5.L</t>
  </si>
  <si>
    <t>N6.A</t>
  </si>
  <si>
    <t>N6.B</t>
  </si>
  <si>
    <t>N7.A</t>
  </si>
  <si>
    <t>N7.B</t>
  </si>
  <si>
    <t>N8.A</t>
  </si>
  <si>
    <t>N8.B</t>
  </si>
  <si>
    <t>N8.C</t>
  </si>
  <si>
    <t>N8.D</t>
  </si>
  <si>
    <t>N8.E</t>
  </si>
  <si>
    <t>N9.A</t>
  </si>
  <si>
    <t>N9.B</t>
  </si>
  <si>
    <t>N9.C</t>
  </si>
  <si>
    <t>N9.D</t>
  </si>
  <si>
    <t>N9.E</t>
  </si>
  <si>
    <t>N9.F</t>
  </si>
  <si>
    <t>N9.G</t>
  </si>
  <si>
    <t>N10.A</t>
  </si>
  <si>
    <t>N10.B</t>
  </si>
  <si>
    <t>N10.C</t>
  </si>
  <si>
    <t>N10.D</t>
  </si>
  <si>
    <t>N10.E</t>
  </si>
  <si>
    <t>N10.F</t>
  </si>
  <si>
    <t>N10.G</t>
  </si>
  <si>
    <t>N10.H</t>
  </si>
  <si>
    <t>N10.I</t>
  </si>
  <si>
    <t>N10.J</t>
  </si>
  <si>
    <t>N10.K</t>
  </si>
  <si>
    <t>N11.A</t>
  </si>
  <si>
    <t>N11.B</t>
  </si>
  <si>
    <t>N11.C</t>
  </si>
  <si>
    <t>N11.D</t>
  </si>
  <si>
    <t>N11.E</t>
  </si>
  <si>
    <t>N11.F</t>
  </si>
  <si>
    <t>N11.G</t>
  </si>
  <si>
    <t>N11.H</t>
  </si>
  <si>
    <t>N11.I</t>
  </si>
  <si>
    <t>N11.J</t>
  </si>
  <si>
    <t>N12.A</t>
  </si>
  <si>
    <t>N13.A</t>
  </si>
  <si>
    <t>N13.B</t>
  </si>
  <si>
    <t>N14</t>
  </si>
  <si>
    <t>N14.1</t>
  </si>
  <si>
    <t>N14.2</t>
  </si>
  <si>
    <t>N14.3</t>
  </si>
  <si>
    <t>N14.4</t>
  </si>
  <si>
    <t>N14.5</t>
  </si>
  <si>
    <t>N14.6</t>
  </si>
  <si>
    <t>N14.7</t>
  </si>
  <si>
    <t>N14.8</t>
  </si>
  <si>
    <t>N14.9</t>
  </si>
  <si>
    <t>N14.10</t>
  </si>
  <si>
    <t>N14.11</t>
  </si>
  <si>
    <t>N14.12</t>
  </si>
  <si>
    <t>N14.13</t>
  </si>
  <si>
    <t>N14.14</t>
  </si>
  <si>
    <t>N14.15</t>
  </si>
  <si>
    <t>N14.16</t>
  </si>
  <si>
    <t>N14.17</t>
  </si>
  <si>
    <t>N14.18</t>
  </si>
  <si>
    <t>N14.19</t>
  </si>
  <si>
    <t>N14.20</t>
  </si>
  <si>
    <t>N14.21</t>
  </si>
  <si>
    <t>N14.22</t>
  </si>
  <si>
    <t>N14.23</t>
  </si>
  <si>
    <t>N14.24</t>
  </si>
  <si>
    <t>N14.25</t>
  </si>
  <si>
    <t>N14.26</t>
  </si>
  <si>
    <t>N14.27</t>
  </si>
  <si>
    <t>N14.28</t>
  </si>
  <si>
    <t>N14.29</t>
  </si>
  <si>
    <t>N14.30</t>
  </si>
  <si>
    <t>N14.31</t>
  </si>
  <si>
    <t>N14.32</t>
  </si>
  <si>
    <t>N14.33</t>
  </si>
  <si>
    <t>N14.34</t>
  </si>
  <si>
    <t>N14.35</t>
  </si>
  <si>
    <t>N15.A</t>
  </si>
  <si>
    <t>N15.B</t>
  </si>
  <si>
    <t>N15.C</t>
  </si>
  <si>
    <t>N15.D</t>
  </si>
  <si>
    <t>N15.E</t>
  </si>
  <si>
    <t>N16.A</t>
  </si>
  <si>
    <t>N16.B</t>
  </si>
  <si>
    <t>N16.C</t>
  </si>
  <si>
    <t>N16.D</t>
  </si>
  <si>
    <t>N16.E</t>
  </si>
  <si>
    <t>N16.F</t>
  </si>
  <si>
    <t>N16.G</t>
  </si>
  <si>
    <t>N16.H</t>
  </si>
  <si>
    <t>N16.I</t>
  </si>
  <si>
    <t>N16.J</t>
  </si>
  <si>
    <t>N16.K</t>
  </si>
  <si>
    <t>N16.L</t>
  </si>
  <si>
    <t>N16.M</t>
  </si>
  <si>
    <t>N16.N</t>
  </si>
  <si>
    <t>N16.O</t>
  </si>
  <si>
    <t>N16.P</t>
  </si>
  <si>
    <t>N16.Q</t>
  </si>
  <si>
    <t>RESUMO SIMULAÇÃO</t>
  </si>
  <si>
    <t>Outros</t>
  </si>
  <si>
    <t>Total com Impostos:</t>
  </si>
  <si>
    <t>Total sem Impostos:</t>
  </si>
  <si>
    <r>
      <t xml:space="preserve">Aviso ao Usuário : 
 Esta ferramenta de Simulação Eletrônica de Preços das Operações Portuárias (SEOP) é disponibilizada conforme disposto na Resolução ANTAQ nº 109/2023, em seu art. 4º, §2º.
Informação sobre a Utilização da Ferramenta: A ferramenta SEOP é de livre utilização pelo usuário para a simulação de cada serviço oferecido pelo terminal. No entanto, é importante ressaltar que a ferramenta não contempla pacotes de serviços oferecidos pelo terminal. Para obter informações detalhadas e assegurar a exata adequação entre os serviços de interesse do usuário e aqueles inerentes ao serviço prestado, recomenda-se entrar em contato diretamente com o terminal através do e-mail:
comercial.ssz@dpworld.com
Serviços sob consulta estão sujeitos a analise e validação da viabilidade operacional, deverão ser objeto de consulta direta com área comercial através do e-mail supracitado.
</t>
    </r>
    <r>
      <rPr>
        <sz val="18"/>
        <rFont val="Arial"/>
        <family val="2"/>
      </rPr>
      <t>Os valores apresentados estão sujeitos a reajustes conforme índices constantes, legislação tributária vigente e demais condições previstas na tabela pública vigente publicada pelo terminal.Esta tabela é regulada pela Agência Nacional de Transportes Aquaviários (ANTAQ).</t>
    </r>
    <r>
      <rPr>
        <sz val="18"/>
        <color rgb="FFFF0000"/>
        <rFont val="Arial"/>
        <family val="2"/>
      </rPr>
      <t xml:space="preserve">
</t>
    </r>
  </si>
  <si>
    <t>Data da simulação</t>
  </si>
  <si>
    <t>Data prevista para operação</t>
  </si>
  <si>
    <r>
      <t xml:space="preserve">Esta ferramenta de Simulação Eletrônica de Preços das Operações Portuárias (SEOP) é disponibilizada conforme disposto na Resolução ANTAQ nº 109/2023, em seu art. 4º, §2º. Os valores apresentados estão sujeitos a reajustes conforme índices constantes da tabela pública do terminal, bem como legislação vigente no valor com impostos.Em caso de dúvidas dos serviços por favor entrar em contato com: </t>
    </r>
    <r>
      <rPr>
        <b/>
        <sz val="11"/>
        <rFont val="Arial"/>
        <family val="2"/>
      </rPr>
      <t>comercial.ssz@dpworld.com</t>
    </r>
    <r>
      <rPr>
        <sz val="11"/>
        <rFont val="Arial"/>
        <family val="2"/>
      </rPr>
      <t xml:space="preserve">
 EMBRAPORT - Empresa Brasilieira de Terminais Portuários S.A. - CNPJ: 02.805.610/0001-98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</si>
</sst>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8" formatCode="&quot;R$&quot;\ #,##0.00;[Red]\-&quot;R$&quot;\ #,##0.00"/>
    <numFmt numFmtId="44" formatCode="_-&quot;R$&quot;\ * #,##0.00_-;\-&quot;R$&quot;\ * #,##0.00_-;_-&quot;R$&quot;\ * &quot;-&quot;??_-;_-@_-"/>
    <numFmt numFmtId="43" formatCode="_-* #,##0.00_-;\-* #,##0.00_-;_-* &quot;-&quot;??_-;_-@_-"/>
    <numFmt numFmtId="164" formatCode="&quot;R$&quot;\ #,##0.00"/>
    <numFmt numFmtId="165" formatCode="&quot;R$&quot;\ #,##0"/>
    <numFmt numFmtId="166" formatCode="0.0000%"/>
    <numFmt numFmtId="167" formatCode="_-* #,##0.00_-;\-* #,##0.00_-;_-* &quot;-&quot;??.0_-;_-@_-"/>
    <numFmt numFmtId="168" formatCode="0.000%"/>
    <numFmt numFmtId="169" formatCode="d/m/yy\ h:mm;@"/>
  </numFmts>
  <fonts count="38">
    <font>
      <sz val="11"/>
      <color theme="1"/>
      <name val="Calibri"/>
      <charset val="134"/>
      <scheme val="minor"/>
    </font>
    <font>
      <sz val="11"/>
      <name val="Calibri"/>
      <family val="2"/>
      <scheme val="minor"/>
    </font>
    <font>
      <sz val="8"/>
      <name val="Tahoma"/>
      <family val="2"/>
    </font>
    <font>
      <b/>
      <sz val="10"/>
      <name val="Arial"/>
      <family val="2"/>
    </font>
    <font>
      <sz val="11"/>
      <color theme="1"/>
      <name val="Arial"/>
      <family val="2"/>
    </font>
    <font>
      <sz val="12"/>
      <color theme="1"/>
      <name val="Arial"/>
      <family val="2"/>
    </font>
    <font>
      <sz val="10"/>
      <color theme="1"/>
      <name val="Arial"/>
      <family val="2"/>
    </font>
    <font>
      <sz val="12"/>
      <color theme="1"/>
      <name val="Arial Black"/>
      <family val="2"/>
    </font>
    <font>
      <sz val="18"/>
      <color theme="0"/>
      <name val="Arial Black"/>
      <family val="2"/>
    </font>
    <font>
      <sz val="14"/>
      <color theme="0"/>
      <name val="Arial Black"/>
      <family val="2"/>
    </font>
    <font>
      <sz val="12"/>
      <color theme="0"/>
      <name val="Arial Black"/>
      <family val="2"/>
    </font>
    <font>
      <b/>
      <sz val="12"/>
      <color theme="1"/>
      <name val="Arial"/>
      <family val="2"/>
    </font>
    <font>
      <b/>
      <sz val="10"/>
      <color theme="1"/>
      <name val="Arial"/>
      <family val="2"/>
    </font>
    <font>
      <sz val="10"/>
      <name val="Arial"/>
      <family val="2"/>
    </font>
    <font>
      <sz val="12"/>
      <name val="Arial"/>
      <family val="2"/>
    </font>
    <font>
      <b/>
      <sz val="11"/>
      <color theme="1"/>
      <name val="Arial"/>
      <family val="2"/>
    </font>
    <font>
      <b/>
      <sz val="12"/>
      <color theme="1"/>
      <name val="Arial Black"/>
      <family val="2"/>
    </font>
    <font>
      <b/>
      <sz val="12"/>
      <color rgb="FF0070C0"/>
      <name val="Arial"/>
      <family val="2"/>
    </font>
    <font>
      <b/>
      <sz val="13"/>
      <color theme="1"/>
      <name val="Arial"/>
      <family val="2"/>
    </font>
    <font>
      <sz val="11"/>
      <color theme="0" tint="-0.249977111117893"/>
      <name val="Arial"/>
      <family val="2"/>
    </font>
    <font>
      <b/>
      <sz val="14"/>
      <color rgb="FF00B050"/>
      <name val="Arial"/>
      <family val="2"/>
    </font>
    <font>
      <sz val="14"/>
      <color theme="1"/>
      <name val="Arial"/>
      <family val="2"/>
    </font>
    <font>
      <sz val="13"/>
      <color theme="1"/>
      <name val="Arial"/>
      <family val="2"/>
    </font>
    <font>
      <sz val="12"/>
      <name val="Calibri"/>
      <family val="2"/>
      <scheme val="minor"/>
    </font>
    <font>
      <b/>
      <u/>
      <sz val="11"/>
      <color theme="3"/>
      <name val="Tahoma"/>
      <family val="2"/>
    </font>
    <font>
      <b/>
      <u/>
      <sz val="14"/>
      <color theme="3"/>
      <name val="Tahoma"/>
      <family val="2"/>
    </font>
    <font>
      <b/>
      <sz val="10"/>
      <color theme="0" tint="-0.499984740745262"/>
      <name val="Tahoma"/>
      <family val="2"/>
    </font>
    <font>
      <sz val="10"/>
      <color theme="1"/>
      <name val="Calibri"/>
      <family val="2"/>
      <scheme val="minor"/>
    </font>
    <font>
      <sz val="12"/>
      <color theme="0" tint="-0.499984740745262"/>
      <name val="Calibri"/>
      <family val="2"/>
      <scheme val="minor"/>
    </font>
    <font>
      <sz val="10"/>
      <color indexed="8"/>
      <name val="Calibri"/>
      <family val="2"/>
      <scheme val="minor"/>
    </font>
    <font>
      <sz val="11"/>
      <color theme="1"/>
      <name val="Calibri"/>
      <family val="2"/>
      <scheme val="minor"/>
    </font>
    <font>
      <sz val="12"/>
      <color theme="0"/>
      <name val="Arial"/>
      <family val="2"/>
    </font>
    <font>
      <sz val="11"/>
      <name val="Arial"/>
      <family val="2"/>
    </font>
    <font>
      <sz val="18"/>
      <color theme="1"/>
      <name val="Arial"/>
      <family val="2"/>
    </font>
    <font>
      <sz val="12"/>
      <color theme="1"/>
      <name val="Arial Black"/>
      <family val="2"/>
    </font>
    <font>
      <sz val="18"/>
      <color rgb="FFFF0000"/>
      <name val="Arial"/>
      <family val="2"/>
    </font>
    <font>
      <sz val="18"/>
      <name val="Arial"/>
      <family val="2"/>
    </font>
    <font>
      <b/>
      <sz val="11"/>
      <name val="Arial"/>
      <family val="2"/>
    </font>
  </fonts>
  <fills count="15">
    <fill>
      <patternFill patternType="none"/>
    </fill>
    <fill>
      <patternFill patternType="gray125"/>
    </fill>
    <fill>
      <patternFill patternType="solid">
        <fgColor theme="9" tint="0.79985961485641044"/>
        <bgColor indexed="64"/>
      </patternFill>
    </fill>
    <fill>
      <patternFill patternType="solid">
        <fgColor theme="4" tint="0.79985961485641044"/>
        <bgColor indexed="64"/>
      </patternFill>
    </fill>
    <fill>
      <patternFill patternType="solid">
        <fgColor theme="7" tint="0.79985961485641044"/>
        <bgColor indexed="64"/>
      </patternFill>
    </fill>
    <fill>
      <patternFill patternType="solid">
        <fgColor theme="0" tint="-0.34998626667073579"/>
        <bgColor indexed="64"/>
      </patternFill>
    </fill>
    <fill>
      <patternFill patternType="solid">
        <fgColor theme="0"/>
        <bgColor indexed="64"/>
      </patternFill>
    </fill>
    <fill>
      <patternFill patternType="solid">
        <fgColor rgb="FFFFFFFF"/>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4" tint="0.79989013336588644"/>
        <bgColor indexed="64"/>
      </patternFill>
    </fill>
    <fill>
      <patternFill patternType="solid">
        <fgColor theme="2"/>
        <bgColor indexed="64"/>
      </patternFill>
    </fill>
    <fill>
      <patternFill patternType="solid">
        <fgColor theme="9" tint="0.79989013336588644"/>
        <bgColor indexed="64"/>
      </patternFill>
    </fill>
    <fill>
      <patternFill patternType="solid">
        <fgColor theme="8" tint="0.79985961485641044"/>
        <bgColor indexed="64"/>
      </patternFill>
    </fill>
    <fill>
      <patternFill patternType="solid">
        <fgColor rgb="FFFFFF00"/>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bottom style="medium">
        <color auto="1"/>
      </bottom>
      <diagonal/>
    </border>
    <border>
      <left/>
      <right/>
      <top style="medium">
        <color auto="1"/>
      </top>
      <bottom/>
      <diagonal/>
    </border>
    <border>
      <left/>
      <right/>
      <top style="thin">
        <color auto="1"/>
      </top>
      <bottom style="thin">
        <color auto="1"/>
      </bottom>
      <diagonal/>
    </border>
    <border>
      <left/>
      <right/>
      <top style="thin">
        <color auto="1"/>
      </top>
      <bottom/>
      <diagonal/>
    </border>
    <border>
      <left/>
      <right/>
      <top style="thin">
        <color auto="1"/>
      </top>
      <bottom style="thin">
        <color theme="0" tint="-0.34998626667073579"/>
      </bottom>
      <diagonal/>
    </border>
    <border>
      <left/>
      <right/>
      <top style="medium">
        <color theme="1"/>
      </top>
      <bottom style="medium">
        <color theme="1"/>
      </bottom>
      <diagonal/>
    </border>
    <border>
      <left/>
      <right/>
      <top style="medium">
        <color theme="1"/>
      </top>
      <bottom style="thin">
        <color theme="1"/>
      </bottom>
      <diagonal/>
    </border>
    <border>
      <left/>
      <right/>
      <top style="thin">
        <color theme="1"/>
      </top>
      <bottom/>
      <diagonal/>
    </border>
    <border>
      <left/>
      <right/>
      <top/>
      <bottom style="thin">
        <color theme="1"/>
      </bottom>
      <diagonal/>
    </border>
    <border>
      <left/>
      <right/>
      <top style="thin">
        <color theme="1"/>
      </top>
      <bottom style="thin">
        <color theme="1"/>
      </bottom>
      <diagonal/>
    </border>
    <border>
      <left style="medium">
        <color auto="1"/>
      </left>
      <right style="medium">
        <color auto="1"/>
      </right>
      <top style="medium">
        <color auto="1"/>
      </top>
      <bottom style="medium">
        <color auto="1"/>
      </bottom>
      <diagonal/>
    </border>
    <border>
      <left/>
      <right/>
      <top/>
      <bottom style="hair">
        <color auto="1"/>
      </bottom>
      <diagonal/>
    </border>
    <border>
      <left/>
      <right/>
      <top style="hair">
        <color auto="1"/>
      </top>
      <bottom style="hair">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bottom style="medium">
        <color theme="0"/>
      </bottom>
      <diagonal/>
    </border>
    <border>
      <left/>
      <right/>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medium">
        <color auto="1"/>
      </top>
      <bottom style="medium">
        <color theme="1"/>
      </bottom>
      <diagonal/>
    </border>
    <border>
      <left/>
      <right/>
      <top style="medium">
        <color theme="1"/>
      </top>
      <bottom style="medium">
        <color auto="1"/>
      </bottom>
      <diagonal/>
    </border>
    <border>
      <left/>
      <right/>
      <top style="medium">
        <color auto="1"/>
      </top>
      <bottom style="thin">
        <color auto="1"/>
      </bottom>
      <diagonal/>
    </border>
    <border>
      <left/>
      <right/>
      <top/>
      <bottom style="thin">
        <color theme="0" tint="-0.34998626667073579"/>
      </bottom>
      <diagonal/>
    </border>
    <border>
      <left/>
      <right/>
      <top style="thin">
        <color theme="0" tint="-0.34998626667073579"/>
      </top>
      <bottom style="thin">
        <color auto="1"/>
      </bottom>
      <diagonal/>
    </border>
    <border>
      <left/>
      <right/>
      <top/>
      <bottom style="hair">
        <color theme="0" tint="-0.34998626667073579"/>
      </bottom>
      <diagonal/>
    </border>
    <border>
      <left/>
      <right/>
      <top style="thin">
        <color theme="0" tint="-0.34998626667073579"/>
      </top>
      <bottom/>
      <diagonal/>
    </border>
    <border>
      <left/>
      <right/>
      <top style="thin">
        <color theme="0" tint="-0.34998626667073579"/>
      </top>
      <bottom style="hair">
        <color theme="0" tint="-0.34998626667073579"/>
      </bottom>
      <diagonal/>
    </border>
    <border>
      <left/>
      <right/>
      <top style="thin">
        <color theme="1"/>
      </top>
      <bottom style="thin">
        <color theme="0" tint="-0.34998626667073579"/>
      </bottom>
      <diagonal/>
    </border>
    <border>
      <left/>
      <right/>
      <top style="thin">
        <color theme="0" tint="-0.34998626667073579"/>
      </top>
      <bottom style="thin">
        <color theme="0" tint="-0.34998626667073579"/>
      </bottom>
      <diagonal/>
    </border>
    <border>
      <left/>
      <right/>
      <top style="medium">
        <color theme="1"/>
      </top>
      <bottom/>
      <diagonal/>
    </border>
    <border>
      <left/>
      <right/>
      <top/>
      <bottom style="medium">
        <color theme="1"/>
      </bottom>
      <diagonal/>
    </border>
    <border>
      <left/>
      <right/>
      <top style="thin">
        <color theme="0" tint="-0.34998626667073579"/>
      </top>
      <bottom style="medium">
        <color auto="1"/>
      </bottom>
      <diagonal/>
    </border>
    <border>
      <left/>
      <right/>
      <top style="medium">
        <color theme="1"/>
      </top>
      <bottom style="thin">
        <color theme="0" tint="-0.34998626667073579"/>
      </bottom>
      <diagonal/>
    </border>
    <border>
      <left/>
      <right/>
      <top style="thin">
        <color theme="0" tint="-0.34998626667073579"/>
      </top>
      <bottom style="medium">
        <color theme="1"/>
      </bottom>
      <diagonal/>
    </border>
    <border>
      <left/>
      <right/>
      <top style="medium">
        <color auto="1"/>
      </top>
      <bottom style="medium">
        <color auto="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16">
    <xf numFmtId="0" fontId="0" fillId="0" borderId="0"/>
    <xf numFmtId="43" fontId="27" fillId="0" borderId="0" applyFont="0" applyFill="0" applyBorder="0" applyAlignment="0" applyProtection="0">
      <alignment vertical="center"/>
    </xf>
    <xf numFmtId="44" fontId="30" fillId="0" borderId="0" applyFont="0" applyFill="0" applyBorder="0" applyAlignment="0" applyProtection="0"/>
    <xf numFmtId="9" fontId="30" fillId="0" borderId="0" applyFont="0" applyFill="0" applyBorder="0" applyAlignment="0" applyProtection="0"/>
    <xf numFmtId="44" fontId="30" fillId="0" borderId="0" applyFont="0" applyFill="0" applyBorder="0" applyAlignment="0" applyProtection="0"/>
    <xf numFmtId="44" fontId="30" fillId="0" borderId="0" applyFont="0" applyFill="0" applyBorder="0" applyAlignment="0" applyProtection="0"/>
    <xf numFmtId="0" fontId="13" fillId="0" borderId="0" applyNumberFormat="0" applyFont="0" applyFill="0" applyBorder="0" applyAlignment="0" applyProtection="0"/>
    <xf numFmtId="0" fontId="30" fillId="0" borderId="0"/>
    <xf numFmtId="0" fontId="30" fillId="0" borderId="0"/>
    <xf numFmtId="0" fontId="30" fillId="0" borderId="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43" fontId="27" fillId="0" borderId="0" applyFont="0" applyFill="0" applyBorder="0" applyAlignment="0" applyProtection="0">
      <alignment vertical="center"/>
    </xf>
    <xf numFmtId="43" fontId="29" fillId="0" borderId="0" applyFont="0" applyFill="0" applyBorder="0" applyAlignment="0" applyProtection="0">
      <alignment vertical="center"/>
    </xf>
    <xf numFmtId="43" fontId="30" fillId="0" borderId="0" applyFont="0" applyFill="0" applyBorder="0" applyAlignment="0" applyProtection="0"/>
  </cellStyleXfs>
  <cellXfs count="474">
    <xf numFmtId="0" fontId="0" fillId="0" borderId="0" xfId="0"/>
    <xf numFmtId="0" fontId="1" fillId="0" borderId="0" xfId="0" applyFont="1" applyAlignment="1">
      <alignment horizontal="left" vertical="center"/>
    </xf>
    <xf numFmtId="0" fontId="2"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vertical="center"/>
    </xf>
    <xf numFmtId="0" fontId="3" fillId="2" borderId="1" xfId="6" applyFont="1" applyFill="1" applyBorder="1" applyAlignment="1">
      <alignment horizontal="left" vertical="center"/>
    </xf>
    <xf numFmtId="0" fontId="3" fillId="3" borderId="1" xfId="6" applyFont="1" applyFill="1" applyBorder="1" applyAlignment="1">
      <alignment horizontal="left" vertical="center"/>
    </xf>
    <xf numFmtId="0" fontId="3" fillId="4" borderId="1" xfId="6" applyFont="1" applyFill="1" applyBorder="1" applyAlignment="1">
      <alignment horizontal="left" vertical="center"/>
    </xf>
    <xf numFmtId="0" fontId="4" fillId="5" borderId="0" xfId="0" applyFont="1" applyFill="1" applyAlignment="1">
      <alignment vertical="center"/>
    </xf>
    <xf numFmtId="0" fontId="4" fillId="6" borderId="0" xfId="0" applyFont="1" applyFill="1" applyAlignment="1">
      <alignment horizontal="center"/>
    </xf>
    <xf numFmtId="0" fontId="4" fillId="6" borderId="2" xfId="0" applyFont="1" applyFill="1" applyBorder="1" applyAlignment="1">
      <alignment horizontal="center" vertical="center"/>
    </xf>
    <xf numFmtId="0" fontId="4" fillId="6" borderId="0" xfId="0" applyFont="1" applyFill="1" applyAlignment="1">
      <alignment horizontal="center" vertical="center"/>
    </xf>
    <xf numFmtId="0" fontId="4" fillId="5" borderId="0" xfId="0" applyFont="1" applyFill="1"/>
    <xf numFmtId="0" fontId="6" fillId="5" borderId="0" xfId="0" applyFont="1" applyFill="1"/>
    <xf numFmtId="0" fontId="4" fillId="8" borderId="0" xfId="0" applyFont="1" applyFill="1" applyAlignment="1">
      <alignment horizontal="center"/>
    </xf>
    <xf numFmtId="0" fontId="15" fillId="6" borderId="2" xfId="0" applyFont="1" applyFill="1" applyBorder="1" applyAlignment="1">
      <alignment horizontal="center" vertical="center"/>
    </xf>
    <xf numFmtId="0" fontId="15" fillId="6" borderId="0" xfId="0" applyFont="1" applyFill="1" applyAlignment="1">
      <alignment horizontal="center" vertical="center"/>
    </xf>
    <xf numFmtId="0" fontId="15" fillId="6" borderId="2" xfId="0" applyFont="1" applyFill="1" applyBorder="1" applyAlignment="1">
      <alignment horizontal="center" vertical="center" wrapText="1"/>
    </xf>
    <xf numFmtId="0" fontId="15" fillId="6" borderId="0" xfId="0" applyFont="1" applyFill="1" applyAlignment="1">
      <alignment horizontal="center" vertical="center" wrapText="1"/>
    </xf>
    <xf numFmtId="4" fontId="4" fillId="6" borderId="2" xfId="0" applyNumberFormat="1" applyFont="1" applyFill="1" applyBorder="1" applyAlignment="1">
      <alignment horizontal="center" vertical="center" wrapText="1"/>
    </xf>
    <xf numFmtId="4" fontId="4" fillId="6" borderId="0" xfId="0" applyNumberFormat="1" applyFont="1" applyFill="1" applyAlignment="1">
      <alignment horizontal="center" vertical="center" wrapText="1"/>
    </xf>
    <xf numFmtId="0" fontId="4" fillId="6" borderId="2" xfId="0" applyFont="1" applyFill="1" applyBorder="1" applyAlignment="1">
      <alignment horizontal="center" vertical="center" wrapText="1"/>
    </xf>
    <xf numFmtId="0" fontId="4" fillId="6" borderId="0" xfId="0" applyFont="1" applyFill="1" applyAlignment="1">
      <alignment horizontal="center" vertical="center" wrapText="1"/>
    </xf>
    <xf numFmtId="0" fontId="18" fillId="6" borderId="0" xfId="0" applyFont="1" applyFill="1" applyAlignment="1">
      <alignment horizontal="center" vertical="center" wrapText="1"/>
    </xf>
    <xf numFmtId="0" fontId="18" fillId="6" borderId="2" xfId="0" applyFont="1" applyFill="1" applyBorder="1" applyAlignment="1">
      <alignment horizontal="center" vertical="center" wrapText="1"/>
    </xf>
    <xf numFmtId="0" fontId="6" fillId="6" borderId="0" xfId="0" applyFont="1" applyFill="1" applyAlignment="1">
      <alignment horizontal="center" vertical="center" wrapText="1"/>
    </xf>
    <xf numFmtId="0" fontId="6" fillId="6" borderId="2" xfId="0" applyFont="1" applyFill="1" applyBorder="1" applyAlignment="1">
      <alignment horizontal="center" vertical="center" wrapText="1"/>
    </xf>
    <xf numFmtId="0" fontId="6" fillId="6" borderId="0" xfId="0" applyFont="1" applyFill="1" applyAlignment="1">
      <alignment horizontal="center" vertical="top" wrapText="1"/>
    </xf>
    <xf numFmtId="0" fontId="6" fillId="6" borderId="2" xfId="0" applyFont="1" applyFill="1" applyBorder="1" applyAlignment="1">
      <alignment horizontal="center" vertical="top" wrapText="1"/>
    </xf>
    <xf numFmtId="165" fontId="4" fillId="12" borderId="2" xfId="3" applyNumberFormat="1" applyFont="1" applyFill="1" applyBorder="1" applyAlignment="1">
      <alignment horizontal="center" vertical="center" wrapText="1"/>
    </xf>
    <xf numFmtId="165" fontId="4" fillId="12" borderId="0" xfId="3" applyNumberFormat="1" applyFont="1" applyFill="1" applyAlignment="1">
      <alignment horizontal="center" vertical="center" wrapText="1"/>
    </xf>
    <xf numFmtId="165" fontId="4" fillId="6" borderId="2" xfId="3" applyNumberFormat="1" applyFont="1" applyFill="1" applyBorder="1" applyAlignment="1">
      <alignment horizontal="center" vertical="center" wrapText="1"/>
    </xf>
    <xf numFmtId="165" fontId="4" fillId="6" borderId="0" xfId="3" applyNumberFormat="1" applyFont="1" applyFill="1" applyAlignment="1">
      <alignment horizontal="center" vertical="center" wrapText="1"/>
    </xf>
    <xf numFmtId="0" fontId="4" fillId="6" borderId="0" xfId="0" applyFont="1" applyFill="1" applyAlignment="1">
      <alignment horizontal="center" wrapText="1"/>
    </xf>
    <xf numFmtId="0" fontId="4" fillId="6" borderId="2" xfId="0" applyFont="1" applyFill="1" applyBorder="1" applyAlignment="1">
      <alignment horizontal="center" wrapText="1"/>
    </xf>
    <xf numFmtId="0" fontId="6" fillId="9" borderId="17" xfId="0" applyFont="1" applyFill="1" applyBorder="1"/>
    <xf numFmtId="0" fontId="6" fillId="6" borderId="17" xfId="0" applyFont="1" applyFill="1" applyBorder="1"/>
    <xf numFmtId="0" fontId="6" fillId="6" borderId="18" xfId="0" applyFont="1" applyFill="1" applyBorder="1"/>
    <xf numFmtId="0" fontId="6" fillId="9" borderId="18" xfId="0" applyFont="1" applyFill="1" applyBorder="1"/>
    <xf numFmtId="9" fontId="19" fillId="5" borderId="0" xfId="0" applyNumberFormat="1" applyFont="1" applyFill="1"/>
    <xf numFmtId="0" fontId="4" fillId="5" borderId="0" xfId="3" applyNumberFormat="1" applyFont="1" applyFill="1" applyBorder="1" applyAlignment="1" applyProtection="1">
      <alignment horizontal="center" vertical="center"/>
    </xf>
    <xf numFmtId="0" fontId="6" fillId="5" borderId="0" xfId="0" applyFont="1" applyFill="1" applyAlignment="1">
      <alignment horizontal="center" vertical="center" wrapText="1"/>
    </xf>
    <xf numFmtId="0" fontId="12" fillId="5" borderId="19"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4" fillId="5" borderId="19" xfId="3" applyNumberFormat="1" applyFont="1" applyFill="1" applyBorder="1" applyAlignment="1" applyProtection="1">
      <alignment horizontal="center" vertical="center"/>
    </xf>
    <xf numFmtId="0" fontId="15" fillId="5" borderId="19" xfId="0" applyFont="1" applyFill="1" applyBorder="1" applyAlignment="1">
      <alignment horizontal="center" vertical="center" wrapText="1"/>
    </xf>
    <xf numFmtId="0" fontId="6" fillId="5" borderId="0" xfId="0" applyFont="1" applyFill="1" applyAlignment="1">
      <alignment vertical="center"/>
    </xf>
    <xf numFmtId="0" fontId="12" fillId="5" borderId="0" xfId="0" applyFont="1" applyFill="1" applyAlignment="1">
      <alignment horizontal="center" vertical="center" wrapText="1"/>
    </xf>
    <xf numFmtId="14" fontId="12" fillId="5" borderId="0" xfId="0" applyNumberFormat="1" applyFont="1" applyFill="1" applyAlignment="1">
      <alignment horizontal="center" vertical="center" wrapText="1"/>
    </xf>
    <xf numFmtId="14" fontId="12" fillId="5" borderId="0" xfId="0" applyNumberFormat="1" applyFont="1" applyFill="1" applyAlignment="1">
      <alignment horizontal="center" vertical="center"/>
    </xf>
    <xf numFmtId="43" fontId="15" fillId="5" borderId="0" xfId="1" applyFont="1" applyFill="1" applyBorder="1" applyAlignment="1">
      <alignment horizontal="center" vertical="center" wrapText="1"/>
    </xf>
    <xf numFmtId="9" fontId="20" fillId="5" borderId="0" xfId="3" applyFont="1" applyFill="1"/>
    <xf numFmtId="0" fontId="15" fillId="5" borderId="0" xfId="0" applyFont="1" applyFill="1" applyAlignment="1">
      <alignment horizontal="center" vertical="center" wrapText="1"/>
    </xf>
    <xf numFmtId="166" fontId="4" fillId="5" borderId="0" xfId="1" applyNumberFormat="1" applyFont="1" applyFill="1" applyAlignment="1">
      <alignment horizontal="right" vertical="center"/>
    </xf>
    <xf numFmtId="10" fontId="6" fillId="5" borderId="21" xfId="0" applyNumberFormat="1" applyFont="1" applyFill="1" applyBorder="1" applyAlignment="1">
      <alignment horizontal="center" vertical="center" wrapText="1"/>
    </xf>
    <xf numFmtId="166" fontId="4" fillId="5" borderId="21" xfId="3" applyNumberFormat="1" applyFont="1" applyFill="1" applyBorder="1" applyAlignment="1">
      <alignment horizontal="center" vertical="center"/>
    </xf>
    <xf numFmtId="10" fontId="4" fillId="5" borderId="21" xfId="3" applyNumberFormat="1" applyFont="1" applyFill="1" applyBorder="1" applyAlignment="1">
      <alignment horizontal="center" vertical="center" wrapText="1"/>
    </xf>
    <xf numFmtId="164" fontId="4" fillId="5" borderId="0" xfId="1" applyNumberFormat="1" applyFont="1" applyFill="1" applyAlignment="1">
      <alignment horizontal="right" vertical="center"/>
    </xf>
    <xf numFmtId="164" fontId="6" fillId="5" borderId="21" xfId="0" applyNumberFormat="1" applyFont="1" applyFill="1" applyBorder="1" applyAlignment="1">
      <alignment horizontal="center" vertical="center" wrapText="1"/>
    </xf>
    <xf numFmtId="164" fontId="4" fillId="5" borderId="21" xfId="3" applyNumberFormat="1" applyFont="1" applyFill="1" applyBorder="1" applyAlignment="1">
      <alignment horizontal="center" vertical="center"/>
    </xf>
    <xf numFmtId="164" fontId="4" fillId="5" borderId="21" xfId="0" applyNumberFormat="1" applyFont="1" applyFill="1" applyBorder="1" applyAlignment="1">
      <alignment horizontal="center" vertical="center" wrapText="1"/>
    </xf>
    <xf numFmtId="43" fontId="5" fillId="5" borderId="0" xfId="1" applyFont="1" applyFill="1" applyAlignment="1">
      <alignment horizontal="right"/>
    </xf>
    <xf numFmtId="0" fontId="12" fillId="5" borderId="0" xfId="0" applyFont="1" applyFill="1" applyAlignment="1">
      <alignment horizontal="center" wrapText="1"/>
    </xf>
    <xf numFmtId="0" fontId="11" fillId="5" borderId="0" xfId="0" applyFont="1" applyFill="1" applyAlignment="1">
      <alignment horizontal="left" wrapText="1"/>
    </xf>
    <xf numFmtId="0" fontId="4" fillId="5" borderId="0" xfId="0" applyFont="1" applyFill="1" applyAlignment="1">
      <alignment horizontal="center"/>
    </xf>
    <xf numFmtId="0" fontId="6" fillId="5" borderId="0" xfId="0" applyFont="1" applyFill="1" applyAlignment="1">
      <alignment horizontal="center"/>
    </xf>
    <xf numFmtId="0" fontId="21" fillId="5" borderId="0" xfId="0" applyFont="1" applyFill="1" applyAlignment="1">
      <alignment vertical="center"/>
    </xf>
    <xf numFmtId="43" fontId="21" fillId="5" borderId="0" xfId="1" applyFont="1" applyFill="1" applyBorder="1" applyAlignment="1">
      <alignment horizontal="right" vertical="center"/>
    </xf>
    <xf numFmtId="0" fontId="4" fillId="5" borderId="0" xfId="0" applyFont="1" applyFill="1" applyAlignment="1">
      <alignment horizontal="center" vertical="center"/>
    </xf>
    <xf numFmtId="0" fontId="6" fillId="5" borderId="0" xfId="0" applyFont="1" applyFill="1" applyAlignment="1">
      <alignment horizontal="center" vertical="center"/>
    </xf>
    <xf numFmtId="9" fontId="4" fillId="6" borderId="2" xfId="3" applyFont="1" applyFill="1" applyBorder="1" applyAlignment="1">
      <alignment horizontal="center" vertical="center" wrapText="1"/>
    </xf>
    <xf numFmtId="9" fontId="4" fillId="6" borderId="0" xfId="3" applyFont="1" applyFill="1" applyAlignment="1">
      <alignment horizontal="center" vertical="center" wrapText="1"/>
    </xf>
    <xf numFmtId="9" fontId="21" fillId="6" borderId="0" xfId="3" applyFont="1" applyFill="1" applyAlignment="1">
      <alignment horizontal="center" vertical="center" wrapText="1"/>
    </xf>
    <xf numFmtId="9" fontId="21" fillId="6" borderId="2" xfId="3" applyFont="1" applyFill="1" applyBorder="1" applyAlignment="1">
      <alignment horizontal="center" vertical="center" wrapText="1"/>
    </xf>
    <xf numFmtId="0" fontId="15" fillId="6" borderId="2" xfId="0" applyFont="1" applyFill="1" applyBorder="1" applyAlignment="1">
      <alignment horizontal="center" wrapText="1"/>
    </xf>
    <xf numFmtId="0" fontId="15" fillId="6" borderId="0" xfId="0" applyFont="1" applyFill="1" applyAlignment="1">
      <alignment horizontal="center" wrapText="1"/>
    </xf>
    <xf numFmtId="0" fontId="21" fillId="5" borderId="21" xfId="0" applyFont="1" applyFill="1" applyBorder="1" applyAlignment="1">
      <alignment horizontal="left" vertical="center" wrapText="1" indent="1"/>
    </xf>
    <xf numFmtId="44" fontId="4" fillId="5" borderId="21" xfId="2" applyFont="1" applyFill="1" applyBorder="1" applyAlignment="1">
      <alignment horizontal="center" vertical="center"/>
    </xf>
    <xf numFmtId="43" fontId="5" fillId="5" borderId="0" xfId="1" applyFont="1" applyFill="1" applyBorder="1" applyAlignment="1">
      <alignment horizontal="right" vertical="center"/>
    </xf>
    <xf numFmtId="49" fontId="6" fillId="5" borderId="0" xfId="0" applyNumberFormat="1" applyFont="1" applyFill="1" applyAlignment="1">
      <alignment horizontal="center" vertical="center" wrapText="1"/>
    </xf>
    <xf numFmtId="10" fontId="6" fillId="5" borderId="0" xfId="0" applyNumberFormat="1" applyFont="1" applyFill="1" applyAlignment="1">
      <alignment horizontal="center" vertical="center" wrapText="1"/>
    </xf>
    <xf numFmtId="164" fontId="22" fillId="5" borderId="0" xfId="0" applyNumberFormat="1" applyFont="1" applyFill="1" applyAlignment="1">
      <alignment horizontal="center" vertical="center" wrapText="1"/>
    </xf>
    <xf numFmtId="0" fontId="5" fillId="5" borderId="0" xfId="0" applyFont="1" applyFill="1" applyAlignment="1">
      <alignment horizontal="center" vertical="center" wrapText="1"/>
    </xf>
    <xf numFmtId="166" fontId="4" fillId="5" borderId="0" xfId="3" applyNumberFormat="1" applyFont="1" applyFill="1" applyAlignment="1">
      <alignment horizontal="right" vertical="center"/>
    </xf>
    <xf numFmtId="49" fontId="6" fillId="5" borderId="21" xfId="0" applyNumberFormat="1" applyFont="1" applyFill="1" applyBorder="1" applyAlignment="1">
      <alignment horizontal="left" vertical="center" wrapText="1" indent="1"/>
    </xf>
    <xf numFmtId="10" fontId="6" fillId="5" borderId="21" xfId="0" applyNumberFormat="1" applyFont="1" applyFill="1" applyBorder="1" applyAlignment="1">
      <alignment horizontal="left" vertical="center" wrapText="1" indent="1"/>
    </xf>
    <xf numFmtId="0" fontId="6" fillId="5" borderId="21" xfId="0" applyFont="1" applyFill="1" applyBorder="1" applyAlignment="1">
      <alignment horizontal="left" vertical="center" wrapText="1" indent="1"/>
    </xf>
    <xf numFmtId="164" fontId="6" fillId="5" borderId="21" xfId="0" applyNumberFormat="1" applyFont="1" applyFill="1" applyBorder="1" applyAlignment="1">
      <alignment horizontal="left" vertical="center" wrapText="1" indent="1"/>
    </xf>
    <xf numFmtId="164" fontId="6" fillId="5" borderId="0" xfId="0" applyNumberFormat="1" applyFont="1" applyFill="1" applyAlignment="1">
      <alignment horizontal="center" vertical="center" wrapText="1"/>
    </xf>
    <xf numFmtId="43" fontId="4" fillId="5" borderId="0" xfId="1" applyFont="1" applyFill="1" applyBorder="1" applyAlignment="1">
      <alignment horizontal="left" vertical="center" indent="8"/>
    </xf>
    <xf numFmtId="0" fontId="6" fillId="5" borderId="0" xfId="0" applyFont="1" applyFill="1" applyAlignment="1">
      <alignment horizontal="left" vertical="center" indent="8"/>
    </xf>
    <xf numFmtId="0" fontId="6" fillId="5" borderId="0" xfId="0" applyFont="1" applyFill="1" applyAlignment="1">
      <alignment horizontal="left" vertical="center" wrapText="1" indent="8"/>
    </xf>
    <xf numFmtId="0" fontId="4" fillId="5" borderId="0" xfId="0" applyFont="1" applyFill="1" applyAlignment="1">
      <alignment horizontal="left" vertical="center" wrapText="1" indent="8"/>
    </xf>
    <xf numFmtId="43" fontId="21" fillId="5" borderId="0" xfId="1" applyFont="1" applyFill="1" applyAlignment="1">
      <alignment horizontal="left" vertical="center" indent="1"/>
    </xf>
    <xf numFmtId="0" fontId="6" fillId="5" borderId="0" xfId="0" applyFont="1" applyFill="1" applyAlignment="1">
      <alignment horizontal="left" vertical="center" indent="1"/>
    </xf>
    <xf numFmtId="43" fontId="21" fillId="5" borderId="21" xfId="1" applyFont="1" applyFill="1" applyBorder="1" applyAlignment="1">
      <alignment horizontal="left" vertical="center" indent="1"/>
    </xf>
    <xf numFmtId="164" fontId="21" fillId="5" borderId="21" xfId="0" applyNumberFormat="1" applyFont="1" applyFill="1" applyBorder="1" applyAlignment="1">
      <alignment horizontal="left" vertical="center" wrapText="1" indent="1"/>
    </xf>
    <xf numFmtId="43" fontId="4" fillId="5" borderId="0" xfId="1" applyFont="1" applyFill="1" applyAlignment="1">
      <alignment horizontal="right" vertical="center"/>
    </xf>
    <xf numFmtId="43" fontId="4" fillId="5" borderId="21" xfId="1" applyFont="1" applyFill="1" applyBorder="1" applyAlignment="1">
      <alignment horizontal="right" vertical="center"/>
    </xf>
    <xf numFmtId="43" fontId="5" fillId="5" borderId="0" xfId="1" applyFont="1" applyFill="1" applyAlignment="1">
      <alignment horizontal="right" vertical="center"/>
    </xf>
    <xf numFmtId="49" fontId="6" fillId="5" borderId="21" xfId="0" applyNumberFormat="1" applyFont="1" applyFill="1" applyBorder="1" applyAlignment="1">
      <alignment horizontal="center" vertical="center" wrapText="1"/>
    </xf>
    <xf numFmtId="164" fontId="4" fillId="5" borderId="0" xfId="3" applyNumberFormat="1" applyFont="1" applyFill="1" applyBorder="1" applyAlignment="1">
      <alignment horizontal="center" vertical="center"/>
    </xf>
    <xf numFmtId="164" fontId="4" fillId="5" borderId="0" xfId="0" applyNumberFormat="1" applyFont="1" applyFill="1" applyAlignment="1">
      <alignment horizontal="center" vertical="center" wrapText="1"/>
    </xf>
    <xf numFmtId="0" fontId="22" fillId="6" borderId="0" xfId="0" applyFont="1" applyFill="1" applyAlignment="1">
      <alignment horizontal="center" vertical="center" wrapText="1"/>
    </xf>
    <xf numFmtId="0" fontId="22" fillId="6" borderId="2" xfId="0" applyFont="1" applyFill="1" applyBorder="1" applyAlignment="1">
      <alignment horizontal="center" vertical="center" wrapText="1"/>
    </xf>
    <xf numFmtId="0" fontId="4" fillId="14" borderId="2" xfId="0" applyFont="1" applyFill="1" applyBorder="1" applyAlignment="1">
      <alignment horizontal="center" vertical="center" wrapText="1"/>
    </xf>
    <xf numFmtId="0" fontId="4" fillId="14" borderId="0" xfId="0" applyFont="1" applyFill="1" applyAlignment="1">
      <alignment horizontal="center" vertical="center" wrapText="1"/>
    </xf>
    <xf numFmtId="0" fontId="6" fillId="5" borderId="21" xfId="0" applyFont="1" applyFill="1" applyBorder="1" applyAlignment="1">
      <alignment horizontal="center" vertical="center" wrapText="1"/>
    </xf>
    <xf numFmtId="43" fontId="5" fillId="5" borderId="21" xfId="1" applyFont="1" applyFill="1" applyBorder="1" applyAlignment="1">
      <alignment horizontal="right" vertical="center"/>
    </xf>
    <xf numFmtId="164" fontId="22" fillId="5" borderId="21" xfId="0" applyNumberFormat="1" applyFont="1" applyFill="1" applyBorder="1" applyAlignment="1">
      <alignment horizontal="center" vertical="center" wrapText="1"/>
    </xf>
    <xf numFmtId="49" fontId="6" fillId="5" borderId="0" xfId="0" applyNumberFormat="1" applyFont="1" applyFill="1" applyAlignment="1">
      <alignment horizontal="left" vertical="center" wrapText="1" indent="1"/>
    </xf>
    <xf numFmtId="164" fontId="6" fillId="5" borderId="0" xfId="0" applyNumberFormat="1" applyFont="1" applyFill="1" applyAlignment="1">
      <alignment horizontal="left" vertical="center" wrapText="1" indent="1"/>
    </xf>
    <xf numFmtId="43" fontId="21" fillId="5" borderId="0" xfId="1" applyFont="1" applyFill="1" applyAlignment="1">
      <alignment horizontal="right" vertical="center"/>
    </xf>
    <xf numFmtId="0" fontId="12" fillId="5" borderId="0" xfId="0" applyFont="1" applyFill="1" applyAlignment="1">
      <alignment vertical="center"/>
    </xf>
    <xf numFmtId="0" fontId="21" fillId="5" borderId="0" xfId="0" applyFont="1" applyFill="1" applyAlignment="1">
      <alignment horizontal="center" vertical="center" wrapText="1"/>
    </xf>
    <xf numFmtId="167" fontId="6" fillId="5" borderId="0" xfId="1" applyNumberFormat="1" applyFont="1" applyFill="1" applyAlignment="1">
      <alignment vertical="center"/>
    </xf>
    <xf numFmtId="0" fontId="4" fillId="6" borderId="2" xfId="0" applyFont="1" applyFill="1" applyBorder="1" applyAlignment="1">
      <alignment horizontal="center"/>
    </xf>
    <xf numFmtId="0" fontId="11" fillId="5" borderId="0" xfId="0" applyFont="1" applyFill="1" applyAlignment="1">
      <alignment horizontal="left" vertical="center" wrapText="1"/>
    </xf>
    <xf numFmtId="0" fontId="5" fillId="5" borderId="0" xfId="0" applyFont="1" applyFill="1" applyAlignment="1">
      <alignment horizontal="left" vertical="center" wrapText="1"/>
    </xf>
    <xf numFmtId="43" fontId="21" fillId="5" borderId="0" xfId="1" applyFont="1" applyFill="1" applyAlignment="1">
      <alignment horizontal="right"/>
    </xf>
    <xf numFmtId="0" fontId="6" fillId="5" borderId="0" xfId="0" applyFont="1" applyFill="1" applyAlignment="1">
      <alignment horizontal="center" wrapText="1"/>
    </xf>
    <xf numFmtId="0" fontId="21" fillId="5" borderId="0" xfId="0" applyFont="1" applyFill="1" applyAlignment="1">
      <alignment horizontal="center" wrapText="1"/>
    </xf>
    <xf numFmtId="8" fontId="6" fillId="5" borderId="21" xfId="0" applyNumberFormat="1" applyFont="1" applyFill="1" applyBorder="1" applyAlignment="1">
      <alignment horizontal="center" vertical="center"/>
    </xf>
    <xf numFmtId="43" fontId="21" fillId="5" borderId="0" xfId="1" applyFont="1" applyFill="1" applyBorder="1" applyAlignment="1">
      <alignment horizontal="right"/>
    </xf>
    <xf numFmtId="164" fontId="21" fillId="5" borderId="0" xfId="0" applyNumberFormat="1" applyFont="1" applyFill="1" applyAlignment="1">
      <alignment horizontal="center" vertical="center" wrapText="1"/>
    </xf>
    <xf numFmtId="0" fontId="21" fillId="5" borderId="0" xfId="0" applyFont="1" applyFill="1" applyAlignment="1">
      <alignment horizontal="left" vertical="center" wrapText="1"/>
    </xf>
    <xf numFmtId="164" fontId="4" fillId="5" borderId="0" xfId="3" applyNumberFormat="1" applyFont="1" applyFill="1" applyAlignment="1">
      <alignment horizontal="center" vertical="center"/>
    </xf>
    <xf numFmtId="0" fontId="21" fillId="6" borderId="0" xfId="0" applyFont="1" applyFill="1" applyAlignment="1">
      <alignment horizontal="center" vertical="center" wrapText="1"/>
    </xf>
    <xf numFmtId="0" fontId="21" fillId="6" borderId="2" xfId="0" applyFont="1" applyFill="1" applyBorder="1" applyAlignment="1">
      <alignment horizontal="center" vertical="center" wrapText="1"/>
    </xf>
    <xf numFmtId="0" fontId="5" fillId="5" borderId="21" xfId="0" applyFont="1" applyFill="1" applyBorder="1" applyAlignment="1">
      <alignment horizontal="left" vertical="center" wrapText="1"/>
    </xf>
    <xf numFmtId="166" fontId="23" fillId="6" borderId="0" xfId="3" applyNumberFormat="1" applyFont="1" applyFill="1" applyAlignment="1">
      <alignment horizontal="right" vertical="center"/>
    </xf>
    <xf numFmtId="0" fontId="24" fillId="0" borderId="0" xfId="0" applyFont="1" applyAlignment="1">
      <alignment horizontal="left" vertical="center" wrapText="1"/>
    </xf>
    <xf numFmtId="10" fontId="25" fillId="0" borderId="0" xfId="3" applyNumberFormat="1" applyFont="1" applyFill="1" applyBorder="1" applyAlignment="1">
      <alignment horizontal="left" vertical="center" wrapText="1"/>
    </xf>
    <xf numFmtId="10" fontId="26" fillId="6" borderId="38" xfId="0" applyNumberFormat="1" applyFont="1" applyFill="1" applyBorder="1" applyAlignment="1">
      <alignment horizontal="center" vertical="center" wrapText="1"/>
    </xf>
    <xf numFmtId="166" fontId="26" fillId="6" borderId="38" xfId="3" applyNumberFormat="1" applyFont="1" applyFill="1" applyBorder="1" applyAlignment="1">
      <alignment horizontal="left" vertical="center" wrapText="1"/>
    </xf>
    <xf numFmtId="0" fontId="27" fillId="0" borderId="0" xfId="0" applyFont="1" applyAlignment="1">
      <alignment vertical="center"/>
    </xf>
    <xf numFmtId="166" fontId="28" fillId="6" borderId="38" xfId="3" applyNumberFormat="1" applyFont="1" applyFill="1" applyBorder="1" applyAlignment="1">
      <alignment horizontal="right" vertical="center"/>
    </xf>
    <xf numFmtId="0" fontId="5" fillId="6" borderId="0" xfId="0" applyFont="1" applyFill="1" applyAlignment="1" applyProtection="1">
      <alignment vertical="center"/>
      <protection hidden="1"/>
    </xf>
    <xf numFmtId="0" fontId="5" fillId="6" borderId="0" xfId="0" applyFont="1" applyFill="1" applyAlignment="1" applyProtection="1">
      <alignment horizontal="left" vertical="center"/>
      <protection hidden="1"/>
    </xf>
    <xf numFmtId="0" fontId="5" fillId="6" borderId="0" xfId="0" applyFont="1" applyFill="1" applyAlignment="1" applyProtection="1">
      <alignment horizontal="center" vertical="center"/>
      <protection hidden="1"/>
    </xf>
    <xf numFmtId="0" fontId="5" fillId="7" borderId="0" xfId="0" applyFont="1" applyFill="1" applyProtection="1">
      <protection hidden="1"/>
    </xf>
    <xf numFmtId="44" fontId="5" fillId="6" borderId="0" xfId="2" applyFont="1" applyFill="1" applyAlignment="1" applyProtection="1">
      <alignment horizontal="left" vertical="center"/>
      <protection hidden="1"/>
    </xf>
    <xf numFmtId="0" fontId="4" fillId="6" borderId="0" xfId="0" applyFont="1" applyFill="1" applyAlignment="1" applyProtection="1">
      <alignment vertical="center"/>
      <protection hidden="1"/>
    </xf>
    <xf numFmtId="0" fontId="0" fillId="0" borderId="0" xfId="0" applyProtection="1">
      <protection hidden="1"/>
    </xf>
    <xf numFmtId="0" fontId="7" fillId="6" borderId="0" xfId="0" applyFont="1" applyFill="1" applyAlignment="1" applyProtection="1">
      <alignment horizontal="center" wrapText="1"/>
      <protection hidden="1"/>
    </xf>
    <xf numFmtId="0" fontId="7" fillId="6" borderId="0" xfId="0" applyFont="1" applyFill="1" applyAlignment="1" applyProtection="1">
      <alignment horizontal="right" vertical="center"/>
      <protection hidden="1"/>
    </xf>
    <xf numFmtId="0" fontId="16" fillId="9" borderId="14" xfId="0" applyFont="1" applyFill="1" applyBorder="1" applyAlignment="1" applyProtection="1">
      <alignment horizontal="left" vertical="center"/>
      <protection hidden="1"/>
    </xf>
    <xf numFmtId="44" fontId="16" fillId="9" borderId="14" xfId="2" applyFont="1" applyFill="1" applyBorder="1" applyAlignment="1" applyProtection="1">
      <alignment horizontal="left" vertical="center"/>
      <protection hidden="1"/>
    </xf>
    <xf numFmtId="44" fontId="17" fillId="6" borderId="0" xfId="2" applyFont="1" applyFill="1" applyAlignment="1" applyProtection="1">
      <alignment horizontal="left" vertical="center" wrapText="1"/>
      <protection hidden="1"/>
    </xf>
    <xf numFmtId="0" fontId="7" fillId="6" borderId="0" xfId="0" applyFont="1" applyFill="1" applyAlignment="1" applyProtection="1">
      <alignment vertical="center"/>
      <protection hidden="1"/>
    </xf>
    <xf numFmtId="0" fontId="5" fillId="8" borderId="0" xfId="0" applyFont="1" applyFill="1" applyAlignment="1" applyProtection="1">
      <alignment vertical="center"/>
      <protection hidden="1"/>
    </xf>
    <xf numFmtId="44" fontId="9" fillId="8" borderId="0" xfId="2" applyFont="1" applyFill="1" applyBorder="1" applyAlignment="1" applyProtection="1">
      <alignment horizontal="left" vertical="center"/>
      <protection hidden="1"/>
    </xf>
    <xf numFmtId="0" fontId="10" fillId="8" borderId="0" xfId="0" applyFont="1" applyFill="1" applyAlignment="1" applyProtection="1">
      <alignment horizontal="right" vertical="center"/>
      <protection hidden="1"/>
    </xf>
    <xf numFmtId="0" fontId="5" fillId="8" borderId="3" xfId="0" applyFont="1" applyFill="1" applyBorder="1" applyAlignment="1" applyProtection="1">
      <alignment vertical="center"/>
      <protection hidden="1"/>
    </xf>
    <xf numFmtId="0" fontId="7" fillId="10" borderId="15" xfId="0" applyFont="1" applyFill="1" applyBorder="1" applyAlignment="1" applyProtection="1">
      <alignment horizontal="left" vertical="center" wrapText="1"/>
      <protection hidden="1"/>
    </xf>
    <xf numFmtId="44" fontId="11" fillId="10" borderId="0" xfId="2" applyFont="1" applyFill="1" applyAlignment="1" applyProtection="1">
      <alignment horizontal="left" vertical="center"/>
      <protection hidden="1"/>
    </xf>
    <xf numFmtId="0" fontId="7" fillId="10" borderId="16" xfId="0" applyFont="1" applyFill="1" applyBorder="1" applyAlignment="1" applyProtection="1">
      <alignment horizontal="left" vertical="center" wrapText="1"/>
      <protection hidden="1"/>
    </xf>
    <xf numFmtId="0" fontId="7" fillId="6" borderId="4" xfId="0" applyFont="1" applyFill="1" applyBorder="1" applyAlignment="1" applyProtection="1">
      <alignment horizontal="left" vertical="center"/>
      <protection hidden="1"/>
    </xf>
    <xf numFmtId="0" fontId="7" fillId="6" borderId="4" xfId="0" applyFont="1" applyFill="1" applyBorder="1" applyAlignment="1" applyProtection="1">
      <alignment vertical="center"/>
      <protection hidden="1"/>
    </xf>
    <xf numFmtId="44" fontId="7" fillId="6" borderId="4" xfId="2" applyFont="1" applyFill="1" applyBorder="1" applyAlignment="1" applyProtection="1">
      <alignment horizontal="left" vertical="center"/>
      <protection hidden="1"/>
    </xf>
    <xf numFmtId="0" fontId="5" fillId="6" borderId="8" xfId="0" applyFont="1" applyFill="1" applyBorder="1" applyAlignment="1" applyProtection="1">
      <alignment vertical="center" wrapText="1"/>
      <protection hidden="1"/>
    </xf>
    <xf numFmtId="0" fontId="5" fillId="6" borderId="3" xfId="0" applyFont="1" applyFill="1" applyBorder="1" applyAlignment="1" applyProtection="1">
      <alignment vertical="center" wrapText="1"/>
      <protection hidden="1"/>
    </xf>
    <xf numFmtId="0" fontId="5" fillId="6" borderId="0" xfId="0" applyFont="1" applyFill="1" applyAlignment="1" applyProtection="1">
      <alignment horizontal="left" vertical="center" wrapText="1"/>
      <protection hidden="1"/>
    </xf>
    <xf numFmtId="0" fontId="5" fillId="5" borderId="0" xfId="0" applyFont="1" applyFill="1" applyProtection="1">
      <protection hidden="1"/>
    </xf>
    <xf numFmtId="0" fontId="5" fillId="5" borderId="0" xfId="0" applyFont="1" applyFill="1" applyAlignment="1" applyProtection="1">
      <alignment horizontal="left"/>
      <protection hidden="1"/>
    </xf>
    <xf numFmtId="44" fontId="5" fillId="5" borderId="0" xfId="2" applyFont="1" applyFill="1" applyAlignment="1" applyProtection="1">
      <alignment horizontal="left"/>
      <protection hidden="1"/>
    </xf>
    <xf numFmtId="0" fontId="5" fillId="6" borderId="0" xfId="0" applyFont="1" applyFill="1" applyAlignment="1" applyProtection="1">
      <alignment horizontal="right" vertical="center"/>
      <protection hidden="1"/>
    </xf>
    <xf numFmtId="0" fontId="5" fillId="6" borderId="0" xfId="0" applyFont="1" applyFill="1" applyAlignment="1" applyProtection="1">
      <alignment vertical="center" wrapText="1"/>
      <protection hidden="1"/>
    </xf>
    <xf numFmtId="164" fontId="5" fillId="6" borderId="0" xfId="3" applyNumberFormat="1" applyFont="1" applyFill="1" applyBorder="1" applyAlignment="1" applyProtection="1">
      <alignment horizontal="left" vertical="center" wrapText="1" indent="1"/>
      <protection hidden="1"/>
    </xf>
    <xf numFmtId="0" fontId="5" fillId="6" borderId="0" xfId="0" applyFont="1" applyFill="1" applyAlignment="1" applyProtection="1">
      <alignment horizontal="left" indent="1"/>
      <protection hidden="1"/>
    </xf>
    <xf numFmtId="44" fontId="5" fillId="6" borderId="0" xfId="2" applyFont="1" applyFill="1" applyAlignment="1" applyProtection="1">
      <alignment horizontal="left"/>
      <protection hidden="1"/>
    </xf>
    <xf numFmtId="0" fontId="7" fillId="6" borderId="0" xfId="0" applyFont="1" applyFill="1" applyAlignment="1" applyProtection="1">
      <alignment horizontal="left" vertical="center" wrapText="1"/>
      <protection hidden="1"/>
    </xf>
    <xf numFmtId="14" fontId="5" fillId="6" borderId="0" xfId="0" applyNumberFormat="1" applyFont="1" applyFill="1" applyAlignment="1" applyProtection="1">
      <alignment horizontal="center" vertical="center" wrapText="1"/>
      <protection hidden="1"/>
    </xf>
    <xf numFmtId="44" fontId="11" fillId="6" borderId="0" xfId="2" applyFont="1" applyFill="1" applyAlignment="1" applyProtection="1">
      <alignment horizontal="left" vertical="center"/>
      <protection hidden="1"/>
    </xf>
    <xf numFmtId="0" fontId="11" fillId="6" borderId="5" xfId="0" applyFont="1" applyFill="1" applyBorder="1" applyAlignment="1" applyProtection="1">
      <alignment vertical="center" wrapText="1"/>
      <protection hidden="1"/>
    </xf>
    <xf numFmtId="0" fontId="5" fillId="6" borderId="5" xfId="0" applyFont="1" applyFill="1" applyBorder="1" applyAlignment="1" applyProtection="1">
      <alignment horizontal="left" vertical="center" wrapText="1" indent="1"/>
      <protection hidden="1"/>
    </xf>
    <xf numFmtId="0" fontId="5" fillId="6" borderId="5" xfId="0" applyFont="1" applyFill="1" applyBorder="1" applyAlignment="1" applyProtection="1">
      <alignment vertical="center" wrapText="1"/>
      <protection hidden="1"/>
    </xf>
    <xf numFmtId="44" fontId="5" fillId="6" borderId="5" xfId="2" applyFont="1" applyFill="1" applyBorder="1" applyAlignment="1" applyProtection="1">
      <alignment horizontal="left" vertical="center" wrapText="1"/>
      <protection hidden="1"/>
    </xf>
    <xf numFmtId="14" fontId="5" fillId="6" borderId="4" xfId="0" applyNumberFormat="1" applyFont="1" applyFill="1" applyBorder="1" applyAlignment="1" applyProtection="1">
      <alignment horizontal="left" wrapText="1" indent="1"/>
      <protection hidden="1"/>
    </xf>
    <xf numFmtId="14" fontId="5" fillId="6" borderId="4" xfId="0" applyNumberFormat="1" applyFont="1" applyFill="1" applyBorder="1" applyAlignment="1" applyProtection="1">
      <alignment horizontal="left" wrapText="1"/>
      <protection hidden="1"/>
    </xf>
    <xf numFmtId="14" fontId="5" fillId="6" borderId="4" xfId="0" applyNumberFormat="1" applyFont="1" applyFill="1" applyBorder="1" applyAlignment="1" applyProtection="1">
      <alignment vertical="center" wrapText="1"/>
      <protection hidden="1"/>
    </xf>
    <xf numFmtId="44" fontId="5" fillId="6" borderId="4" xfId="2" applyFont="1" applyFill="1" applyBorder="1" applyAlignment="1" applyProtection="1">
      <alignment horizontal="left" vertical="center" wrapText="1"/>
      <protection hidden="1"/>
    </xf>
    <xf numFmtId="0" fontId="5" fillId="6" borderId="3" xfId="0" applyFont="1" applyFill="1" applyBorder="1" applyAlignment="1" applyProtection="1">
      <alignment horizontal="left" vertical="center" wrapText="1"/>
      <protection hidden="1"/>
    </xf>
    <xf numFmtId="0" fontId="5" fillId="6" borderId="3" xfId="3" applyNumberFormat="1" applyFont="1" applyFill="1" applyBorder="1" applyAlignment="1" applyProtection="1">
      <alignment horizontal="left" vertical="center" wrapText="1"/>
      <protection hidden="1"/>
    </xf>
    <xf numFmtId="10" fontId="5" fillId="0" borderId="3" xfId="3" applyNumberFormat="1" applyFont="1" applyFill="1" applyBorder="1" applyAlignment="1" applyProtection="1">
      <alignment horizontal="left" vertical="center" wrapText="1" indent="1"/>
      <protection hidden="1"/>
    </xf>
    <xf numFmtId="10" fontId="5" fillId="6" borderId="3" xfId="0" applyNumberFormat="1" applyFont="1" applyFill="1" applyBorder="1" applyAlignment="1" applyProtection="1">
      <alignment horizontal="left" vertical="center" wrapText="1" indent="1"/>
      <protection hidden="1"/>
    </xf>
    <xf numFmtId="10" fontId="5" fillId="6" borderId="0" xfId="0" applyNumberFormat="1" applyFont="1" applyFill="1" applyAlignment="1" applyProtection="1">
      <alignment horizontal="left" vertical="center" wrapText="1" indent="1"/>
      <protection hidden="1"/>
    </xf>
    <xf numFmtId="44" fontId="5" fillId="6" borderId="0" xfId="2" applyFont="1" applyFill="1" applyAlignment="1" applyProtection="1">
      <alignment horizontal="left" vertical="center" wrapText="1"/>
      <protection hidden="1"/>
    </xf>
    <xf numFmtId="0" fontId="5" fillId="6" borderId="6" xfId="0" applyFont="1" applyFill="1" applyBorder="1" applyAlignment="1" applyProtection="1">
      <alignment vertical="center" wrapText="1"/>
      <protection hidden="1"/>
    </xf>
    <xf numFmtId="0" fontId="5" fillId="6" borderId="6" xfId="0" applyFont="1" applyFill="1" applyBorder="1" applyAlignment="1" applyProtection="1">
      <alignment horizontal="left" vertical="center" wrapText="1"/>
      <protection hidden="1"/>
    </xf>
    <xf numFmtId="10" fontId="5" fillId="6" borderId="6" xfId="0" applyNumberFormat="1" applyFont="1" applyFill="1" applyBorder="1" applyAlignment="1" applyProtection="1">
      <alignment horizontal="left" vertical="center" wrapText="1" indent="1"/>
      <protection hidden="1"/>
    </xf>
    <xf numFmtId="0" fontId="5" fillId="6" borderId="7" xfId="0" applyFont="1" applyFill="1" applyBorder="1" applyAlignment="1" applyProtection="1">
      <alignment horizontal="left" vertical="center" wrapText="1"/>
      <protection hidden="1"/>
    </xf>
    <xf numFmtId="0" fontId="5" fillId="6" borderId="8" xfId="0" applyFont="1" applyFill="1" applyBorder="1" applyAlignment="1" applyProtection="1">
      <alignment horizontal="left" vertical="center" wrapText="1"/>
      <protection hidden="1"/>
    </xf>
    <xf numFmtId="164" fontId="5" fillId="6" borderId="8" xfId="3" applyNumberFormat="1" applyFont="1" applyFill="1" applyBorder="1" applyAlignment="1" applyProtection="1">
      <alignment horizontal="left" vertical="center" wrapText="1" indent="1"/>
      <protection hidden="1"/>
    </xf>
    <xf numFmtId="0" fontId="5" fillId="6" borderId="8" xfId="0" applyFont="1" applyFill="1" applyBorder="1" applyAlignment="1" applyProtection="1">
      <alignment horizontal="left" indent="1"/>
      <protection hidden="1"/>
    </xf>
    <xf numFmtId="0" fontId="5" fillId="11" borderId="0" xfId="0" applyFont="1" applyFill="1" applyAlignment="1" applyProtection="1">
      <alignment horizontal="center" vertical="center"/>
      <protection hidden="1"/>
    </xf>
    <xf numFmtId="44" fontId="5" fillId="0" borderId="8" xfId="2" applyFont="1" applyFill="1" applyBorder="1" applyAlignment="1" applyProtection="1">
      <alignment horizontal="left" vertical="center" wrapText="1"/>
      <protection hidden="1"/>
    </xf>
    <xf numFmtId="164" fontId="5" fillId="6" borderId="3" xfId="3" applyNumberFormat="1" applyFont="1" applyFill="1" applyBorder="1" applyAlignment="1" applyProtection="1">
      <alignment horizontal="left" vertical="center" wrapText="1" indent="1"/>
      <protection hidden="1"/>
    </xf>
    <xf numFmtId="0" fontId="5" fillId="6" borderId="3" xfId="0" applyFont="1" applyFill="1" applyBorder="1" applyAlignment="1" applyProtection="1">
      <alignment horizontal="left" indent="1"/>
      <protection hidden="1"/>
    </xf>
    <xf numFmtId="44" fontId="5" fillId="6" borderId="8" xfId="2" applyFont="1" applyFill="1" applyBorder="1" applyAlignment="1" applyProtection="1">
      <alignment horizontal="left" vertical="center" wrapText="1"/>
      <protection hidden="1"/>
    </xf>
    <xf numFmtId="0" fontId="12" fillId="6" borderId="0" xfId="0" applyFont="1" applyFill="1" applyAlignment="1" applyProtection="1">
      <alignment vertical="center" wrapText="1"/>
      <protection hidden="1"/>
    </xf>
    <xf numFmtId="0" fontId="6" fillId="6" borderId="0" xfId="0" applyFont="1" applyFill="1" applyAlignment="1" applyProtection="1">
      <alignment vertical="center" wrapText="1"/>
      <protection hidden="1"/>
    </xf>
    <xf numFmtId="0" fontId="12" fillId="6" borderId="0" xfId="0" applyFont="1" applyFill="1" applyAlignment="1" applyProtection="1">
      <alignment horizontal="left" vertical="center" wrapText="1"/>
      <protection hidden="1"/>
    </xf>
    <xf numFmtId="0" fontId="11" fillId="6" borderId="0" xfId="0" applyFont="1" applyFill="1" applyAlignment="1" applyProtection="1">
      <alignment horizontal="left" vertical="center" wrapText="1"/>
      <protection hidden="1"/>
    </xf>
    <xf numFmtId="0" fontId="5" fillId="7" borderId="0" xfId="0" applyFont="1" applyFill="1" applyAlignment="1" applyProtection="1">
      <alignment vertical="center"/>
      <protection hidden="1"/>
    </xf>
    <xf numFmtId="44" fontId="11" fillId="6" borderId="0" xfId="2" applyFont="1" applyFill="1" applyAlignment="1" applyProtection="1">
      <alignment horizontal="left" vertical="center" wrapText="1"/>
      <protection hidden="1"/>
    </xf>
    <xf numFmtId="0" fontId="6" fillId="6" borderId="0" xfId="0" applyFont="1" applyFill="1" applyAlignment="1" applyProtection="1">
      <alignment horizontal="left" vertical="center" wrapText="1"/>
      <protection hidden="1"/>
    </xf>
    <xf numFmtId="0" fontId="5" fillId="6" borderId="0" xfId="0" applyFont="1" applyFill="1" applyAlignment="1" applyProtection="1">
      <alignment horizontal="left" vertical="top" wrapText="1"/>
      <protection hidden="1"/>
    </xf>
    <xf numFmtId="44" fontId="5" fillId="6" borderId="0" xfId="2" applyFont="1" applyFill="1" applyAlignment="1" applyProtection="1">
      <alignment horizontal="left" vertical="top" wrapText="1"/>
      <protection hidden="1"/>
    </xf>
    <xf numFmtId="0" fontId="11" fillId="6" borderId="9" xfId="0" applyFont="1" applyFill="1" applyBorder="1" applyAlignment="1" applyProtection="1">
      <alignment vertical="center" wrapText="1"/>
      <protection hidden="1"/>
    </xf>
    <xf numFmtId="0" fontId="5" fillId="6" borderId="9" xfId="0" applyFont="1" applyFill="1" applyBorder="1" applyAlignment="1" applyProtection="1">
      <alignment horizontal="left" vertical="center" wrapText="1" indent="1"/>
      <protection hidden="1"/>
    </xf>
    <xf numFmtId="0" fontId="5" fillId="6" borderId="9" xfId="0" applyFont="1" applyFill="1" applyBorder="1" applyAlignment="1" applyProtection="1">
      <alignment vertical="center" wrapText="1"/>
      <protection hidden="1"/>
    </xf>
    <xf numFmtId="44" fontId="5" fillId="6" borderId="9" xfId="2" applyFont="1" applyFill="1" applyBorder="1" applyAlignment="1" applyProtection="1">
      <alignment horizontal="left" vertical="center" wrapText="1"/>
      <protection hidden="1"/>
    </xf>
    <xf numFmtId="0" fontId="5" fillId="6" borderId="10" xfId="0" applyFont="1" applyFill="1" applyBorder="1" applyAlignment="1" applyProtection="1">
      <alignment vertical="center" wrapText="1"/>
      <protection hidden="1"/>
    </xf>
    <xf numFmtId="0" fontId="5" fillId="6" borderId="10" xfId="0" applyFont="1" applyFill="1" applyBorder="1" applyAlignment="1" applyProtection="1">
      <alignment horizontal="left" vertical="center" wrapText="1"/>
      <protection hidden="1"/>
    </xf>
    <xf numFmtId="9" fontId="5" fillId="6" borderId="3" xfId="3" applyFont="1" applyFill="1" applyBorder="1" applyAlignment="1" applyProtection="1">
      <alignment horizontal="left" vertical="center" wrapText="1" indent="2"/>
      <protection hidden="1"/>
    </xf>
    <xf numFmtId="0" fontId="5" fillId="6" borderId="10" xfId="0" applyFont="1" applyFill="1" applyBorder="1" applyAlignment="1" applyProtection="1">
      <alignment horizontal="left" indent="1"/>
      <protection hidden="1"/>
    </xf>
    <xf numFmtId="0" fontId="5" fillId="6" borderId="11" xfId="0" applyFont="1" applyFill="1" applyBorder="1" applyAlignment="1" applyProtection="1">
      <alignment vertical="center" wrapText="1"/>
      <protection hidden="1"/>
    </xf>
    <xf numFmtId="0" fontId="5" fillId="6" borderId="0" xfId="3" applyNumberFormat="1" applyFont="1" applyFill="1" applyBorder="1" applyAlignment="1" applyProtection="1">
      <alignment horizontal="left" vertical="center" wrapText="1"/>
      <protection hidden="1"/>
    </xf>
    <xf numFmtId="164" fontId="5" fillId="6" borderId="7" xfId="3" applyNumberFormat="1" applyFont="1" applyFill="1" applyBorder="1" applyAlignment="1" applyProtection="1">
      <alignment horizontal="center" vertical="center" wrapText="1"/>
      <protection hidden="1"/>
    </xf>
    <xf numFmtId="0" fontId="5" fillId="6" borderId="11" xfId="0" applyFont="1" applyFill="1" applyBorder="1" applyAlignment="1" applyProtection="1">
      <alignment horizontal="left" indent="1"/>
      <protection hidden="1"/>
    </xf>
    <xf numFmtId="0" fontId="5" fillId="6" borderId="12" xfId="0" applyFont="1" applyFill="1" applyBorder="1" applyAlignment="1" applyProtection="1">
      <alignment vertical="center" wrapText="1"/>
      <protection hidden="1"/>
    </xf>
    <xf numFmtId="0" fontId="5" fillId="6" borderId="12" xfId="0" applyFont="1" applyFill="1" applyBorder="1" applyAlignment="1" applyProtection="1">
      <alignment horizontal="left" vertical="center" wrapText="1"/>
      <protection hidden="1"/>
    </xf>
    <xf numFmtId="10" fontId="5" fillId="6" borderId="3" xfId="0" applyNumberFormat="1" applyFont="1" applyFill="1" applyBorder="1" applyAlignment="1" applyProtection="1">
      <alignment horizontal="left" vertical="center" wrapText="1"/>
      <protection hidden="1"/>
    </xf>
    <xf numFmtId="164" fontId="5" fillId="6" borderId="3" xfId="0" applyNumberFormat="1" applyFont="1" applyFill="1" applyBorder="1" applyAlignment="1" applyProtection="1">
      <alignment horizontal="center" vertical="center" wrapText="1"/>
      <protection hidden="1"/>
    </xf>
    <xf numFmtId="0" fontId="5" fillId="6" borderId="13" xfId="0" applyFont="1" applyFill="1" applyBorder="1" applyAlignment="1" applyProtection="1">
      <alignment vertical="center" wrapText="1"/>
      <protection hidden="1"/>
    </xf>
    <xf numFmtId="10" fontId="5" fillId="6" borderId="12" xfId="0" applyNumberFormat="1" applyFont="1" applyFill="1" applyBorder="1" applyAlignment="1" applyProtection="1">
      <alignment horizontal="left" vertical="center" wrapText="1"/>
      <protection hidden="1"/>
    </xf>
    <xf numFmtId="0" fontId="5" fillId="6" borderId="12" xfId="0" applyFont="1" applyFill="1" applyBorder="1" applyAlignment="1" applyProtection="1">
      <alignment horizontal="left" indent="1"/>
      <protection hidden="1"/>
    </xf>
    <xf numFmtId="0" fontId="12" fillId="6" borderId="0" xfId="0" applyFont="1" applyFill="1" applyAlignment="1" applyProtection="1">
      <alignment wrapText="1"/>
      <protection hidden="1"/>
    </xf>
    <xf numFmtId="0" fontId="6" fillId="6" borderId="0" xfId="0" applyFont="1" applyFill="1" applyAlignment="1" applyProtection="1">
      <alignment wrapText="1"/>
      <protection hidden="1"/>
    </xf>
    <xf numFmtId="0" fontId="6" fillId="6" borderId="0" xfId="0" applyFont="1" applyFill="1" applyAlignment="1" applyProtection="1">
      <alignment horizontal="left" wrapText="1" indent="8"/>
      <protection hidden="1"/>
    </xf>
    <xf numFmtId="0" fontId="6" fillId="6" borderId="0" xfId="0" applyFont="1" applyFill="1" applyAlignment="1" applyProtection="1">
      <alignment horizontal="left" wrapText="1"/>
      <protection hidden="1"/>
    </xf>
    <xf numFmtId="0" fontId="5" fillId="6" borderId="0" xfId="0" applyFont="1" applyFill="1" applyAlignment="1" applyProtection="1">
      <alignment horizontal="left" wrapText="1" indent="8"/>
      <protection hidden="1"/>
    </xf>
    <xf numFmtId="44" fontId="5" fillId="6" borderId="0" xfId="2" applyFont="1" applyFill="1" applyAlignment="1" applyProtection="1">
      <alignment horizontal="left" wrapText="1"/>
      <protection hidden="1"/>
    </xf>
    <xf numFmtId="0" fontId="14" fillId="6" borderId="0" xfId="0" applyFont="1" applyFill="1" applyAlignment="1" applyProtection="1">
      <alignment horizontal="left" vertical="center" wrapText="1"/>
      <protection hidden="1"/>
    </xf>
    <xf numFmtId="44" fontId="14" fillId="6" borderId="0" xfId="2" applyFont="1" applyFill="1" applyAlignment="1" applyProtection="1">
      <alignment horizontal="left" vertical="center" wrapText="1"/>
      <protection hidden="1"/>
    </xf>
    <xf numFmtId="0" fontId="16" fillId="6" borderId="4" xfId="0" applyFont="1" applyFill="1" applyBorder="1" applyAlignment="1" applyProtection="1">
      <alignment horizontal="left" vertical="center" wrapText="1"/>
      <protection hidden="1"/>
    </xf>
    <xf numFmtId="0" fontId="16" fillId="6" borderId="4" xfId="0" applyFont="1" applyFill="1" applyBorder="1" applyAlignment="1" applyProtection="1">
      <alignment vertical="center"/>
      <protection hidden="1"/>
    </xf>
    <xf numFmtId="0" fontId="5" fillId="6" borderId="4" xfId="0" applyFont="1" applyFill="1" applyBorder="1" applyAlignment="1" applyProtection="1">
      <alignment horizontal="left" wrapText="1"/>
      <protection hidden="1"/>
    </xf>
    <xf numFmtId="0" fontId="5" fillId="6" borderId="4" xfId="0" applyFont="1" applyFill="1" applyBorder="1" applyAlignment="1" applyProtection="1">
      <alignment horizontal="left" wrapText="1" indent="1"/>
      <protection hidden="1"/>
    </xf>
    <xf numFmtId="0" fontId="5" fillId="6" borderId="0" xfId="0" applyFont="1" applyFill="1" applyAlignment="1" applyProtection="1">
      <alignment horizontal="left" wrapText="1" indent="1"/>
      <protection hidden="1"/>
    </xf>
    <xf numFmtId="10" fontId="5" fillId="6" borderId="3" xfId="3" applyNumberFormat="1" applyFont="1" applyFill="1" applyBorder="1" applyAlignment="1" applyProtection="1">
      <alignment horizontal="left" vertical="center" wrapText="1" indent="1"/>
      <protection hidden="1"/>
    </xf>
    <xf numFmtId="44" fontId="5" fillId="13" borderId="11" xfId="2" applyFont="1" applyFill="1" applyBorder="1" applyAlignment="1" applyProtection="1">
      <alignment horizontal="left" vertical="center" wrapText="1"/>
      <protection hidden="1"/>
    </xf>
    <xf numFmtId="9" fontId="5" fillId="6" borderId="13" xfId="3" applyFont="1" applyFill="1" applyBorder="1" applyAlignment="1" applyProtection="1">
      <alignment horizontal="left" vertical="center" wrapText="1" indent="2"/>
      <protection hidden="1"/>
    </xf>
    <xf numFmtId="0" fontId="11" fillId="6" borderId="0" xfId="0" applyFont="1" applyFill="1" applyAlignment="1" applyProtection="1">
      <alignment vertical="center" wrapText="1"/>
      <protection hidden="1"/>
    </xf>
    <xf numFmtId="0" fontId="11" fillId="6" borderId="22" xfId="0" applyFont="1" applyFill="1" applyBorder="1" applyAlignment="1" applyProtection="1">
      <alignment horizontal="left" vertical="center" wrapText="1"/>
      <protection hidden="1"/>
    </xf>
    <xf numFmtId="0" fontId="5" fillId="6" borderId="22" xfId="0" applyFont="1" applyFill="1" applyBorder="1" applyAlignment="1" applyProtection="1">
      <alignment horizontal="left" vertical="center" wrapText="1"/>
      <protection hidden="1"/>
    </xf>
    <xf numFmtId="0" fontId="5" fillId="6" borderId="22" xfId="0" applyFont="1" applyFill="1" applyBorder="1" applyAlignment="1" applyProtection="1">
      <alignment horizontal="left" vertical="center" wrapText="1" indent="2"/>
      <protection hidden="1"/>
    </xf>
    <xf numFmtId="0" fontId="5" fillId="6" borderId="0" xfId="0" applyFont="1" applyFill="1" applyAlignment="1" applyProtection="1">
      <alignment horizontal="left" vertical="center" wrapText="1" indent="2"/>
      <protection hidden="1"/>
    </xf>
    <xf numFmtId="10" fontId="5" fillId="6" borderId="3" xfId="0" applyNumberFormat="1" applyFont="1" applyFill="1" applyBorder="1" applyAlignment="1" applyProtection="1">
      <alignment horizontal="left" vertical="center" wrapText="1" indent="2"/>
      <protection hidden="1"/>
    </xf>
    <xf numFmtId="10" fontId="5" fillId="6" borderId="0" xfId="0" applyNumberFormat="1" applyFont="1" applyFill="1" applyAlignment="1" applyProtection="1">
      <alignment horizontal="left" vertical="center" wrapText="1" indent="2"/>
      <protection hidden="1"/>
    </xf>
    <xf numFmtId="10" fontId="5" fillId="6" borderId="6" xfId="0" applyNumberFormat="1" applyFont="1" applyFill="1" applyBorder="1" applyAlignment="1" applyProtection="1">
      <alignment horizontal="left" vertical="center" wrapText="1" indent="2"/>
      <protection hidden="1"/>
    </xf>
    <xf numFmtId="164" fontId="5" fillId="6" borderId="6" xfId="3" applyNumberFormat="1" applyFont="1" applyFill="1" applyBorder="1" applyAlignment="1" applyProtection="1">
      <alignment horizontal="left" vertical="center" wrapText="1" indent="2"/>
      <protection hidden="1"/>
    </xf>
    <xf numFmtId="0" fontId="5" fillId="6" borderId="6" xfId="0" applyFont="1" applyFill="1" applyBorder="1" applyAlignment="1" applyProtection="1">
      <alignment horizontal="left" indent="2"/>
      <protection hidden="1"/>
    </xf>
    <xf numFmtId="0" fontId="5" fillId="6" borderId="0" xfId="0" applyFont="1" applyFill="1" applyAlignment="1" applyProtection="1">
      <alignment horizontal="left" indent="2"/>
      <protection hidden="1"/>
    </xf>
    <xf numFmtId="164" fontId="6" fillId="6" borderId="0" xfId="3" applyNumberFormat="1" applyFont="1" applyFill="1" applyBorder="1" applyAlignment="1" applyProtection="1">
      <alignment horizontal="left" vertical="center" wrapText="1" indent="1"/>
      <protection hidden="1"/>
    </xf>
    <xf numFmtId="0" fontId="6" fillId="6" borderId="0" xfId="0" applyFont="1" applyFill="1" applyAlignment="1" applyProtection="1">
      <alignment horizontal="left" indent="1"/>
      <protection hidden="1"/>
    </xf>
    <xf numFmtId="0" fontId="11" fillId="6" borderId="23" xfId="0" applyFont="1" applyFill="1" applyBorder="1" applyAlignment="1" applyProtection="1">
      <alignment vertical="center" wrapText="1"/>
      <protection hidden="1"/>
    </xf>
    <xf numFmtId="0" fontId="5" fillId="6" borderId="23" xfId="0" applyFont="1" applyFill="1" applyBorder="1" applyAlignment="1" applyProtection="1">
      <alignment horizontal="left" wrapText="1"/>
      <protection hidden="1"/>
    </xf>
    <xf numFmtId="0" fontId="5" fillId="6" borderId="23" xfId="0" applyFont="1" applyFill="1" applyBorder="1" applyAlignment="1" applyProtection="1">
      <alignment horizontal="left" wrapText="1" indent="1"/>
      <protection hidden="1"/>
    </xf>
    <xf numFmtId="0" fontId="5" fillId="6" borderId="24" xfId="0" applyFont="1" applyFill="1" applyBorder="1" applyAlignment="1" applyProtection="1">
      <alignment vertical="center" wrapText="1"/>
      <protection hidden="1"/>
    </xf>
    <xf numFmtId="0" fontId="5" fillId="6" borderId="24" xfId="0" applyFont="1" applyFill="1" applyBorder="1" applyAlignment="1" applyProtection="1">
      <alignment horizontal="left" indent="1"/>
      <protection hidden="1"/>
    </xf>
    <xf numFmtId="0" fontId="5" fillId="6" borderId="6" xfId="0" applyFont="1" applyFill="1" applyBorder="1" applyAlignment="1" applyProtection="1">
      <alignment horizontal="left" indent="1"/>
      <protection hidden="1"/>
    </xf>
    <xf numFmtId="10" fontId="5" fillId="6" borderId="13" xfId="0" applyNumberFormat="1" applyFont="1" applyFill="1" applyBorder="1" applyAlignment="1" applyProtection="1">
      <alignment horizontal="left" vertical="center" wrapText="1"/>
      <protection hidden="1"/>
    </xf>
    <xf numFmtId="0" fontId="5" fillId="6" borderId="0" xfId="0" applyFont="1" applyFill="1" applyAlignment="1" applyProtection="1">
      <alignment horizontal="left" vertical="center" wrapText="1" indent="1"/>
      <protection hidden="1"/>
    </xf>
    <xf numFmtId="10" fontId="5" fillId="6" borderId="0" xfId="0" applyNumberFormat="1" applyFont="1" applyFill="1" applyAlignment="1" applyProtection="1">
      <alignment horizontal="left" vertical="center" wrapText="1"/>
      <protection hidden="1"/>
    </xf>
    <xf numFmtId="10" fontId="5" fillId="6" borderId="0" xfId="3" applyNumberFormat="1" applyFont="1" applyFill="1" applyBorder="1" applyAlignment="1" applyProtection="1">
      <alignment horizontal="left" vertical="center" wrapText="1" indent="1"/>
      <protection hidden="1"/>
    </xf>
    <xf numFmtId="44" fontId="5" fillId="6" borderId="0" xfId="2" applyFont="1" applyFill="1" applyBorder="1" applyAlignment="1" applyProtection="1">
      <alignment horizontal="left" vertical="center" wrapText="1"/>
      <protection hidden="1"/>
    </xf>
    <xf numFmtId="0" fontId="12" fillId="6" borderId="0" xfId="0" applyFont="1" applyFill="1" applyAlignment="1" applyProtection="1">
      <alignment horizontal="left" vertical="center" wrapText="1" indent="8"/>
      <protection hidden="1"/>
    </xf>
    <xf numFmtId="0" fontId="11" fillId="6" borderId="0" xfId="0" applyFont="1" applyFill="1" applyAlignment="1" applyProtection="1">
      <alignment horizontal="left" vertical="center" wrapText="1" indent="8"/>
      <protection hidden="1"/>
    </xf>
    <xf numFmtId="0" fontId="16" fillId="6" borderId="0" xfId="0" applyFont="1" applyFill="1" applyAlignment="1" applyProtection="1">
      <alignment horizontal="left" vertical="center" wrapText="1"/>
      <protection hidden="1"/>
    </xf>
    <xf numFmtId="0" fontId="16" fillId="6" borderId="0" xfId="0" applyFont="1" applyFill="1" applyAlignment="1" applyProtection="1">
      <alignment vertical="center"/>
      <protection hidden="1"/>
    </xf>
    <xf numFmtId="14" fontId="11" fillId="6" borderId="0" xfId="0" applyNumberFormat="1" applyFont="1" applyFill="1" applyAlignment="1" applyProtection="1">
      <alignment horizontal="left" vertical="center" wrapText="1"/>
      <protection hidden="1"/>
    </xf>
    <xf numFmtId="0" fontId="11" fillId="6" borderId="0" xfId="0" applyFont="1" applyFill="1" applyAlignment="1" applyProtection="1">
      <alignment horizontal="left" wrapText="1"/>
      <protection hidden="1"/>
    </xf>
    <xf numFmtId="44" fontId="11" fillId="6" borderId="0" xfId="2" applyFont="1" applyFill="1" applyAlignment="1" applyProtection="1">
      <alignment horizontal="left" wrapText="1"/>
      <protection hidden="1"/>
    </xf>
    <xf numFmtId="0" fontId="11" fillId="6" borderId="5" xfId="0" applyFont="1" applyFill="1" applyBorder="1" applyAlignment="1" applyProtection="1">
      <alignment horizontal="left" vertical="center" wrapText="1"/>
      <protection hidden="1"/>
    </xf>
    <xf numFmtId="0" fontId="11" fillId="6" borderId="4" xfId="0" applyFont="1" applyFill="1" applyBorder="1" applyAlignment="1" applyProtection="1">
      <alignment horizontal="left" vertical="center" wrapText="1"/>
      <protection hidden="1"/>
    </xf>
    <xf numFmtId="0" fontId="11" fillId="6" borderId="4" xfId="0" applyFont="1" applyFill="1" applyBorder="1" applyAlignment="1" applyProtection="1">
      <alignment horizontal="left" vertical="center"/>
      <protection hidden="1"/>
    </xf>
    <xf numFmtId="0" fontId="5" fillId="6" borderId="4" xfId="0" applyFont="1" applyFill="1" applyBorder="1" applyAlignment="1" applyProtection="1">
      <alignment horizontal="left" vertical="center" wrapText="1" indent="1"/>
      <protection hidden="1"/>
    </xf>
    <xf numFmtId="164" fontId="5" fillId="6" borderId="25" xfId="3" applyNumberFormat="1" applyFont="1" applyFill="1" applyBorder="1" applyAlignment="1" applyProtection="1">
      <alignment horizontal="left" vertical="center" wrapText="1" indent="2"/>
      <protection hidden="1"/>
    </xf>
    <xf numFmtId="0" fontId="5" fillId="6" borderId="25" xfId="0" applyFont="1" applyFill="1" applyBorder="1" applyAlignment="1" applyProtection="1">
      <alignment horizontal="left" indent="1"/>
      <protection hidden="1"/>
    </xf>
    <xf numFmtId="164" fontId="5" fillId="6" borderId="3" xfId="3" applyNumberFormat="1" applyFont="1" applyFill="1" applyBorder="1" applyAlignment="1" applyProtection="1">
      <alignment horizontal="left" vertical="center" wrapText="1" indent="2"/>
      <protection hidden="1"/>
    </xf>
    <xf numFmtId="10" fontId="5" fillId="6" borderId="8" xfId="0" applyNumberFormat="1" applyFont="1" applyFill="1" applyBorder="1" applyAlignment="1" applyProtection="1">
      <alignment horizontal="left" vertical="center" wrapText="1"/>
      <protection hidden="1"/>
    </xf>
    <xf numFmtId="10" fontId="5" fillId="6" borderId="26" xfId="0" applyNumberFormat="1" applyFont="1" applyFill="1" applyBorder="1" applyAlignment="1" applyProtection="1">
      <alignment horizontal="left" vertical="center" wrapText="1"/>
      <protection hidden="1"/>
    </xf>
    <xf numFmtId="10" fontId="5" fillId="6" borderId="6" xfId="0" applyNumberFormat="1" applyFont="1" applyFill="1" applyBorder="1" applyAlignment="1" applyProtection="1">
      <alignment horizontal="left" vertical="center" wrapText="1"/>
      <protection hidden="1"/>
    </xf>
    <xf numFmtId="0" fontId="5" fillId="6" borderId="7" xfId="3" applyNumberFormat="1" applyFont="1" applyFill="1" applyBorder="1" applyAlignment="1" applyProtection="1">
      <alignment horizontal="left" vertical="center" wrapText="1"/>
      <protection hidden="1"/>
    </xf>
    <xf numFmtId="164" fontId="5" fillId="6" borderId="7" xfId="3" applyNumberFormat="1" applyFont="1" applyFill="1" applyBorder="1" applyAlignment="1" applyProtection="1">
      <alignment horizontal="left" vertical="center" wrapText="1" indent="2"/>
      <protection hidden="1"/>
    </xf>
    <xf numFmtId="0" fontId="5" fillId="6" borderId="7" xfId="0" applyFont="1" applyFill="1" applyBorder="1" applyAlignment="1" applyProtection="1">
      <alignment horizontal="left" indent="1"/>
      <protection hidden="1"/>
    </xf>
    <xf numFmtId="0" fontId="6" fillId="6" borderId="0" xfId="0" applyFont="1" applyFill="1" applyAlignment="1" applyProtection="1">
      <alignment horizontal="left" vertical="center" wrapText="1" indent="1"/>
      <protection hidden="1"/>
    </xf>
    <xf numFmtId="10" fontId="6" fillId="6" borderId="0" xfId="0" applyNumberFormat="1" applyFont="1" applyFill="1" applyAlignment="1" applyProtection="1">
      <alignment horizontal="left" vertical="center" wrapText="1"/>
      <protection hidden="1"/>
    </xf>
    <xf numFmtId="10" fontId="6" fillId="6" borderId="0" xfId="3" applyNumberFormat="1" applyFont="1" applyFill="1" applyBorder="1" applyAlignment="1" applyProtection="1">
      <alignment horizontal="left" vertical="center" wrapText="1" indent="1"/>
      <protection hidden="1"/>
    </xf>
    <xf numFmtId="0" fontId="5" fillId="6" borderId="5" xfId="0" applyFont="1" applyFill="1" applyBorder="1" applyAlignment="1" applyProtection="1">
      <alignment horizontal="center" vertical="center" wrapText="1"/>
      <protection hidden="1"/>
    </xf>
    <xf numFmtId="0" fontId="11" fillId="6" borderId="4" xfId="0" applyFont="1" applyFill="1" applyBorder="1" applyAlignment="1" applyProtection="1">
      <alignment vertical="center" wrapText="1"/>
      <protection hidden="1"/>
    </xf>
    <xf numFmtId="0" fontId="5" fillId="6" borderId="4" xfId="0" applyFont="1" applyFill="1" applyBorder="1" applyAlignment="1" applyProtection="1">
      <alignment horizontal="center" vertical="center" wrapText="1"/>
      <protection hidden="1"/>
    </xf>
    <xf numFmtId="10" fontId="5" fillId="6" borderId="27" xfId="0" applyNumberFormat="1" applyFont="1" applyFill="1" applyBorder="1" applyAlignment="1" applyProtection="1">
      <alignment horizontal="left" vertical="center" wrapText="1"/>
      <protection hidden="1"/>
    </xf>
    <xf numFmtId="164" fontId="5" fillId="6" borderId="27" xfId="0" applyNumberFormat="1" applyFont="1" applyFill="1" applyBorder="1" applyAlignment="1" applyProtection="1">
      <alignment horizontal="left" vertical="center" wrapText="1"/>
      <protection hidden="1"/>
    </xf>
    <xf numFmtId="0" fontId="5" fillId="6" borderId="27" xfId="0" applyFont="1" applyFill="1" applyBorder="1" applyAlignment="1" applyProtection="1">
      <alignment vertical="center"/>
      <protection hidden="1"/>
    </xf>
    <xf numFmtId="44" fontId="5" fillId="6" borderId="25" xfId="2" applyFont="1" applyFill="1" applyBorder="1" applyAlignment="1" applyProtection="1">
      <alignment horizontal="left" vertical="center" wrapText="1"/>
      <protection hidden="1"/>
    </xf>
    <xf numFmtId="0" fontId="5" fillId="6" borderId="25" xfId="0" applyFont="1" applyFill="1" applyBorder="1" applyAlignment="1" applyProtection="1">
      <alignment horizontal="left" vertical="center" wrapText="1"/>
      <protection hidden="1"/>
    </xf>
    <xf numFmtId="10" fontId="5" fillId="6" borderId="25" xfId="0" applyNumberFormat="1" applyFont="1" applyFill="1" applyBorder="1" applyAlignment="1" applyProtection="1">
      <alignment horizontal="left" vertical="center" wrapText="1"/>
      <protection hidden="1"/>
    </xf>
    <xf numFmtId="164" fontId="5" fillId="6" borderId="25" xfId="0" applyNumberFormat="1" applyFont="1" applyFill="1" applyBorder="1" applyAlignment="1" applyProtection="1">
      <alignment horizontal="left" vertical="center" wrapText="1"/>
      <protection hidden="1"/>
    </xf>
    <xf numFmtId="0" fontId="5" fillId="6" borderId="25" xfId="0" applyFont="1" applyFill="1" applyBorder="1" applyAlignment="1" applyProtection="1">
      <alignment vertical="center"/>
      <protection hidden="1"/>
    </xf>
    <xf numFmtId="10" fontId="5" fillId="6" borderId="29" xfId="0" applyNumberFormat="1" applyFont="1" applyFill="1" applyBorder="1" applyAlignment="1" applyProtection="1">
      <alignment horizontal="left" vertical="center" wrapText="1"/>
      <protection hidden="1"/>
    </xf>
    <xf numFmtId="164" fontId="5" fillId="6" borderId="29" xfId="0" applyNumberFormat="1" applyFont="1" applyFill="1" applyBorder="1" applyAlignment="1" applyProtection="1">
      <alignment horizontal="left" vertical="center" wrapText="1"/>
      <protection hidden="1"/>
    </xf>
    <xf numFmtId="0" fontId="5" fillId="6" borderId="29" xfId="0" applyFont="1" applyFill="1" applyBorder="1" applyAlignment="1" applyProtection="1">
      <alignment vertical="center"/>
      <protection hidden="1"/>
    </xf>
    <xf numFmtId="164" fontId="5" fillId="6" borderId="12" xfId="0" applyNumberFormat="1" applyFont="1" applyFill="1" applyBorder="1" applyAlignment="1" applyProtection="1">
      <alignment horizontal="left" vertical="center" wrapText="1"/>
      <protection hidden="1"/>
    </xf>
    <xf numFmtId="0" fontId="5" fillId="6" borderId="12" xfId="0" applyFont="1" applyFill="1" applyBorder="1" applyAlignment="1" applyProtection="1">
      <alignment vertical="center"/>
      <protection hidden="1"/>
    </xf>
    <xf numFmtId="164" fontId="5" fillId="6" borderId="8" xfId="3" applyNumberFormat="1" applyFont="1" applyFill="1" applyBorder="1" applyAlignment="1" applyProtection="1">
      <alignment horizontal="left" vertical="center" wrapText="1"/>
      <protection hidden="1"/>
    </xf>
    <xf numFmtId="0" fontId="5" fillId="6" borderId="30" xfId="0" applyFont="1" applyFill="1" applyBorder="1" applyAlignment="1" applyProtection="1">
      <alignment vertical="center"/>
      <protection hidden="1"/>
    </xf>
    <xf numFmtId="164" fontId="5" fillId="6" borderId="31" xfId="3" applyNumberFormat="1" applyFont="1" applyFill="1" applyBorder="1" applyAlignment="1" applyProtection="1">
      <alignment horizontal="left" vertical="center" wrapText="1"/>
      <protection hidden="1"/>
    </xf>
    <xf numFmtId="0" fontId="5" fillId="6" borderId="31" xfId="0" applyFont="1" applyFill="1" applyBorder="1" applyAlignment="1" applyProtection="1">
      <alignment vertical="center"/>
      <protection hidden="1"/>
    </xf>
    <xf numFmtId="164" fontId="5" fillId="6" borderId="25" xfId="3" applyNumberFormat="1" applyFont="1" applyFill="1" applyBorder="1" applyAlignment="1" applyProtection="1">
      <alignment horizontal="left" vertical="center" wrapText="1"/>
      <protection hidden="1"/>
    </xf>
    <xf numFmtId="164" fontId="5" fillId="6" borderId="3" xfId="3" applyNumberFormat="1" applyFont="1" applyFill="1" applyBorder="1" applyAlignment="1" applyProtection="1">
      <alignment horizontal="left" vertical="center" wrapText="1"/>
      <protection hidden="1"/>
    </xf>
    <xf numFmtId="0" fontId="5" fillId="6" borderId="13" xfId="0" applyFont="1" applyFill="1" applyBorder="1" applyAlignment="1" applyProtection="1">
      <alignment vertical="center"/>
      <protection hidden="1"/>
    </xf>
    <xf numFmtId="0" fontId="12" fillId="6" borderId="0" xfId="0" applyFont="1" applyFill="1" applyAlignment="1" applyProtection="1">
      <alignment horizontal="left" wrapText="1" indent="8"/>
      <protection hidden="1"/>
    </xf>
    <xf numFmtId="0" fontId="12" fillId="6" borderId="0" xfId="0" applyFont="1" applyFill="1" applyAlignment="1" applyProtection="1">
      <alignment horizontal="left" wrapText="1"/>
      <protection hidden="1"/>
    </xf>
    <xf numFmtId="0" fontId="11" fillId="6" borderId="0" xfId="0" applyFont="1" applyFill="1" applyAlignment="1" applyProtection="1">
      <alignment horizontal="left" wrapText="1" indent="8"/>
      <protection hidden="1"/>
    </xf>
    <xf numFmtId="0" fontId="5" fillId="6" borderId="32" xfId="0" applyFont="1" applyFill="1" applyBorder="1" applyAlignment="1" applyProtection="1">
      <alignment vertical="center" wrapText="1"/>
      <protection hidden="1"/>
    </xf>
    <xf numFmtId="0" fontId="5" fillId="6" borderId="32" xfId="0" applyFont="1" applyFill="1" applyBorder="1" applyAlignment="1" applyProtection="1">
      <alignment horizontal="left" vertical="center" wrapText="1"/>
      <protection hidden="1"/>
    </xf>
    <xf numFmtId="0" fontId="5" fillId="6" borderId="10" xfId="0" applyFont="1" applyFill="1" applyBorder="1" applyAlignment="1" applyProtection="1">
      <alignment horizontal="left" vertical="center"/>
      <protection hidden="1"/>
    </xf>
    <xf numFmtId="0" fontId="5" fillId="6" borderId="12" xfId="0" applyFont="1" applyFill="1" applyBorder="1" applyAlignment="1" applyProtection="1">
      <alignment horizontal="left" vertical="center"/>
      <protection hidden="1"/>
    </xf>
    <xf numFmtId="0" fontId="5" fillId="6" borderId="13" xfId="0" applyFont="1" applyFill="1" applyBorder="1" applyAlignment="1" applyProtection="1">
      <alignment horizontal="left" vertical="center"/>
      <protection hidden="1"/>
    </xf>
    <xf numFmtId="0" fontId="6" fillId="6" borderId="0" xfId="0" applyFont="1" applyFill="1" applyAlignment="1" applyProtection="1">
      <alignment horizontal="left" indent="8"/>
      <protection hidden="1"/>
    </xf>
    <xf numFmtId="0" fontId="5" fillId="6" borderId="0" xfId="0" applyFont="1" applyFill="1" applyAlignment="1" applyProtection="1">
      <alignment horizontal="left" indent="8"/>
      <protection hidden="1"/>
    </xf>
    <xf numFmtId="0" fontId="5" fillId="6" borderId="9" xfId="0" applyFont="1" applyFill="1" applyBorder="1" applyAlignment="1" applyProtection="1">
      <alignment horizontal="left" vertical="center" wrapText="1"/>
      <protection hidden="1"/>
    </xf>
    <xf numFmtId="164" fontId="6" fillId="6" borderId="0" xfId="3" applyNumberFormat="1" applyFont="1" applyFill="1" applyBorder="1" applyAlignment="1" applyProtection="1">
      <alignment horizontal="left" vertical="center" wrapText="1" indent="2"/>
      <protection hidden="1"/>
    </xf>
    <xf numFmtId="0" fontId="6" fillId="6" borderId="0" xfId="0" applyFont="1" applyFill="1" applyAlignment="1" applyProtection="1">
      <alignment vertical="center"/>
      <protection hidden="1"/>
    </xf>
    <xf numFmtId="0" fontId="7" fillId="6" borderId="5" xfId="0" applyFont="1" applyFill="1" applyBorder="1" applyAlignment="1" applyProtection="1">
      <alignment horizontal="left" vertical="center" wrapText="1"/>
      <protection hidden="1"/>
    </xf>
    <xf numFmtId="0" fontId="5" fillId="6" borderId="5" xfId="0" applyFont="1" applyFill="1" applyBorder="1" applyAlignment="1" applyProtection="1">
      <alignment horizontal="left" vertical="center" wrapText="1"/>
      <protection hidden="1"/>
    </xf>
    <xf numFmtId="14" fontId="5" fillId="6" borderId="5" xfId="0" applyNumberFormat="1" applyFont="1" applyFill="1" applyBorder="1" applyAlignment="1" applyProtection="1">
      <alignment vertical="center" wrapText="1"/>
      <protection hidden="1"/>
    </xf>
    <xf numFmtId="0" fontId="7" fillId="6" borderId="4" xfId="0" applyFont="1" applyFill="1" applyBorder="1" applyAlignment="1" applyProtection="1">
      <alignment horizontal="left" vertical="center" wrapText="1"/>
      <protection hidden="1"/>
    </xf>
    <xf numFmtId="0" fontId="5" fillId="6" borderId="4" xfId="0" applyFont="1" applyFill="1" applyBorder="1" applyAlignment="1" applyProtection="1">
      <alignment horizontal="left" vertical="center" wrapText="1"/>
      <protection hidden="1"/>
    </xf>
    <xf numFmtId="0" fontId="5" fillId="6" borderId="4" xfId="0" applyFont="1" applyFill="1" applyBorder="1" applyAlignment="1" applyProtection="1">
      <alignment vertical="center" wrapText="1"/>
      <protection hidden="1"/>
    </xf>
    <xf numFmtId="0" fontId="11" fillId="6" borderId="33" xfId="0" applyFont="1" applyFill="1" applyBorder="1" applyAlignment="1" applyProtection="1">
      <alignment vertical="center" wrapText="1"/>
      <protection hidden="1"/>
    </xf>
    <xf numFmtId="0" fontId="11" fillId="6" borderId="33" xfId="0" applyFont="1" applyFill="1" applyBorder="1" applyAlignment="1" applyProtection="1">
      <alignment horizontal="left" vertical="center" wrapText="1"/>
      <protection hidden="1"/>
    </xf>
    <xf numFmtId="10" fontId="5" fillId="6" borderId="33" xfId="0" applyNumberFormat="1" applyFont="1" applyFill="1" applyBorder="1" applyAlignment="1" applyProtection="1">
      <alignment horizontal="left" vertical="center" wrapText="1"/>
      <protection hidden="1"/>
    </xf>
    <xf numFmtId="164" fontId="5" fillId="6" borderId="34" xfId="3" applyNumberFormat="1" applyFont="1" applyFill="1" applyBorder="1" applyAlignment="1" applyProtection="1">
      <alignment horizontal="left" vertical="center" wrapText="1" indent="1"/>
      <protection hidden="1"/>
    </xf>
    <xf numFmtId="0" fontId="5" fillId="6" borderId="33" xfId="0" applyFont="1" applyFill="1" applyBorder="1" applyAlignment="1" applyProtection="1">
      <alignment vertical="center"/>
      <protection hidden="1"/>
    </xf>
    <xf numFmtId="0" fontId="11" fillId="6" borderId="32" xfId="0" applyFont="1" applyFill="1" applyBorder="1" applyAlignment="1" applyProtection="1">
      <alignment vertical="center" wrapText="1"/>
      <protection hidden="1"/>
    </xf>
    <xf numFmtId="0" fontId="11" fillId="6" borderId="32" xfId="0" applyFont="1" applyFill="1" applyBorder="1" applyAlignment="1" applyProtection="1">
      <alignment horizontal="left" vertical="center" wrapText="1"/>
      <protection hidden="1"/>
    </xf>
    <xf numFmtId="10" fontId="5" fillId="6" borderId="35" xfId="0" applyNumberFormat="1" applyFont="1" applyFill="1" applyBorder="1" applyAlignment="1" applyProtection="1">
      <alignment horizontal="left" vertical="center" wrapText="1"/>
      <protection hidden="1"/>
    </xf>
    <xf numFmtId="164" fontId="5" fillId="6" borderId="25" xfId="3" applyNumberFormat="1" applyFont="1" applyFill="1" applyBorder="1" applyAlignment="1" applyProtection="1">
      <alignment horizontal="left" vertical="center" wrapText="1" indent="1"/>
      <protection hidden="1"/>
    </xf>
    <xf numFmtId="0" fontId="5" fillId="6" borderId="35" xfId="0" applyFont="1" applyFill="1" applyBorder="1" applyAlignment="1" applyProtection="1">
      <alignment vertical="center"/>
      <protection hidden="1"/>
    </xf>
    <xf numFmtId="10" fontId="5" fillId="6" borderId="31" xfId="0" applyNumberFormat="1" applyFont="1" applyFill="1" applyBorder="1" applyAlignment="1" applyProtection="1">
      <alignment horizontal="left" vertical="center" wrapText="1"/>
      <protection hidden="1"/>
    </xf>
    <xf numFmtId="0" fontId="7" fillId="6" borderId="33" xfId="0" applyFont="1" applyFill="1" applyBorder="1" applyAlignment="1" applyProtection="1">
      <alignment horizontal="left" vertical="center" wrapText="1"/>
      <protection hidden="1"/>
    </xf>
    <xf numFmtId="0" fontId="5" fillId="6" borderId="33" xfId="0" applyFont="1" applyFill="1" applyBorder="1" applyAlignment="1" applyProtection="1">
      <alignment horizontal="left" vertical="center" wrapText="1"/>
      <protection hidden="1"/>
    </xf>
    <xf numFmtId="14" fontId="5" fillId="6" borderId="33" xfId="0" applyNumberFormat="1" applyFont="1" applyFill="1" applyBorder="1" applyAlignment="1" applyProtection="1">
      <alignment horizontal="left" vertical="center" wrapText="1"/>
      <protection hidden="1"/>
    </xf>
    <xf numFmtId="10" fontId="5" fillId="6" borderId="32" xfId="0" applyNumberFormat="1" applyFont="1" applyFill="1" applyBorder="1" applyAlignment="1" applyProtection="1">
      <alignment horizontal="left" vertical="center" wrapText="1"/>
      <protection hidden="1"/>
    </xf>
    <xf numFmtId="10" fontId="5" fillId="6" borderId="22" xfId="0" applyNumberFormat="1" applyFont="1" applyFill="1" applyBorder="1" applyAlignment="1" applyProtection="1">
      <alignment horizontal="left" vertical="center" wrapText="1"/>
      <protection hidden="1"/>
    </xf>
    <xf numFmtId="164" fontId="5" fillId="6" borderId="22" xfId="3" applyNumberFormat="1" applyFont="1" applyFill="1" applyBorder="1" applyAlignment="1" applyProtection="1">
      <alignment horizontal="left" vertical="center" wrapText="1" indent="1"/>
      <protection hidden="1"/>
    </xf>
    <xf numFmtId="164" fontId="5" fillId="6" borderId="9" xfId="3" applyNumberFormat="1" applyFont="1" applyFill="1" applyBorder="1" applyAlignment="1" applyProtection="1">
      <alignment horizontal="left" vertical="center" wrapText="1" indent="1"/>
      <protection hidden="1"/>
    </xf>
    <xf numFmtId="0" fontId="5" fillId="6" borderId="33" xfId="0" applyFont="1" applyFill="1" applyBorder="1" applyAlignment="1" applyProtection="1">
      <alignment horizontal="left" vertical="center"/>
      <protection hidden="1"/>
    </xf>
    <xf numFmtId="0" fontId="5" fillId="6" borderId="31" xfId="0" applyFont="1" applyFill="1" applyBorder="1" applyAlignment="1" applyProtection="1">
      <alignment horizontal="left" vertical="center" wrapText="1"/>
      <protection hidden="1"/>
    </xf>
    <xf numFmtId="0" fontId="5" fillId="6" borderId="35" xfId="0" applyFont="1" applyFill="1" applyBorder="1" applyAlignment="1" applyProtection="1">
      <alignment horizontal="left" vertical="center" wrapText="1"/>
      <protection hidden="1"/>
    </xf>
    <xf numFmtId="10" fontId="6" fillId="6" borderId="0" xfId="3" applyNumberFormat="1" applyFont="1" applyFill="1" applyBorder="1" applyAlignment="1" applyProtection="1">
      <alignment vertical="center" wrapText="1"/>
      <protection hidden="1"/>
    </xf>
    <xf numFmtId="0" fontId="6" fillId="6" borderId="0" xfId="0" applyFont="1" applyFill="1" applyProtection="1">
      <protection hidden="1"/>
    </xf>
    <xf numFmtId="0" fontId="5" fillId="6" borderId="0" xfId="0" applyFont="1" applyFill="1" applyProtection="1">
      <protection hidden="1"/>
    </xf>
    <xf numFmtId="0" fontId="11" fillId="6" borderId="9" xfId="0" applyFont="1" applyFill="1" applyBorder="1" applyAlignment="1" applyProtection="1">
      <alignment horizontal="left" vertical="center" wrapText="1"/>
      <protection hidden="1"/>
    </xf>
    <xf numFmtId="10" fontId="5" fillId="6" borderId="9" xfId="0" applyNumberFormat="1" applyFont="1" applyFill="1" applyBorder="1" applyAlignment="1" applyProtection="1">
      <alignment horizontal="left" vertical="center" wrapText="1"/>
      <protection hidden="1"/>
    </xf>
    <xf numFmtId="0" fontId="5" fillId="6" borderId="9" xfId="0" applyFont="1" applyFill="1" applyBorder="1" applyProtection="1">
      <protection hidden="1"/>
    </xf>
    <xf numFmtId="164" fontId="5" fillId="6" borderId="34" xfId="3" applyNumberFormat="1" applyFont="1" applyFill="1" applyBorder="1" applyAlignment="1" applyProtection="1">
      <alignment horizontal="left" vertical="center" wrapText="1"/>
      <protection hidden="1"/>
    </xf>
    <xf numFmtId="164" fontId="5" fillId="6" borderId="9" xfId="3" applyNumberFormat="1" applyFont="1" applyFill="1" applyBorder="1" applyAlignment="1" applyProtection="1">
      <alignment horizontal="left" vertical="center" wrapText="1"/>
      <protection hidden="1"/>
    </xf>
    <xf numFmtId="0" fontId="5" fillId="6" borderId="9" xfId="0" applyFont="1" applyFill="1" applyBorder="1" applyAlignment="1" applyProtection="1">
      <alignment horizontal="left" vertical="center"/>
      <protection hidden="1"/>
    </xf>
    <xf numFmtId="164" fontId="5" fillId="6" borderId="35" xfId="3" applyNumberFormat="1" applyFont="1" applyFill="1" applyBorder="1" applyAlignment="1" applyProtection="1">
      <alignment horizontal="left" vertical="center" wrapText="1"/>
      <protection hidden="1"/>
    </xf>
    <xf numFmtId="0" fontId="5" fillId="6" borderId="32" xfId="0" applyFont="1" applyFill="1" applyBorder="1" applyAlignment="1" applyProtection="1">
      <alignment horizontal="left" vertical="center"/>
      <protection hidden="1"/>
    </xf>
    <xf numFmtId="0" fontId="5" fillId="6" borderId="31" xfId="0" applyFont="1" applyFill="1" applyBorder="1" applyAlignment="1" applyProtection="1">
      <alignment horizontal="left" vertical="center"/>
      <protection hidden="1"/>
    </xf>
    <xf numFmtId="0" fontId="5" fillId="6" borderId="36" xfId="0" applyFont="1" applyFill="1" applyBorder="1" applyAlignment="1" applyProtection="1">
      <alignment horizontal="left" vertical="center" wrapText="1"/>
      <protection hidden="1"/>
    </xf>
    <xf numFmtId="164" fontId="5" fillId="6" borderId="36" xfId="3" applyNumberFormat="1" applyFont="1" applyFill="1" applyBorder="1" applyAlignment="1" applyProtection="1">
      <alignment horizontal="left" vertical="center" wrapText="1"/>
      <protection hidden="1"/>
    </xf>
    <xf numFmtId="10" fontId="5" fillId="6" borderId="36" xfId="0" applyNumberFormat="1" applyFont="1" applyFill="1" applyBorder="1" applyAlignment="1" applyProtection="1">
      <alignment horizontal="left" vertical="center" wrapText="1"/>
      <protection hidden="1"/>
    </xf>
    <xf numFmtId="164" fontId="5" fillId="6" borderId="0" xfId="3" applyNumberFormat="1" applyFont="1" applyFill="1" applyBorder="1" applyAlignment="1" applyProtection="1">
      <alignment horizontal="left" vertical="center" wrapText="1"/>
      <protection hidden="1"/>
    </xf>
    <xf numFmtId="0" fontId="6" fillId="6" borderId="32" xfId="0" applyFont="1" applyFill="1" applyBorder="1" applyAlignment="1" applyProtection="1">
      <alignment vertical="center" wrapText="1"/>
      <protection hidden="1"/>
    </xf>
    <xf numFmtId="0" fontId="6" fillId="6" borderId="32" xfId="0" applyFont="1" applyFill="1" applyBorder="1" applyAlignment="1" applyProtection="1">
      <alignment horizontal="left" vertical="center" wrapText="1" indent="1"/>
      <protection hidden="1"/>
    </xf>
    <xf numFmtId="10" fontId="6" fillId="6" borderId="32" xfId="0" applyNumberFormat="1" applyFont="1" applyFill="1" applyBorder="1" applyAlignment="1" applyProtection="1">
      <alignment horizontal="left" vertical="center" wrapText="1"/>
      <protection hidden="1"/>
    </xf>
    <xf numFmtId="10" fontId="6" fillId="6" borderId="32" xfId="3" applyNumberFormat="1" applyFont="1" applyFill="1" applyBorder="1" applyAlignment="1" applyProtection="1">
      <alignment horizontal="left" vertical="center" wrapText="1" indent="1"/>
      <protection hidden="1"/>
    </xf>
    <xf numFmtId="0" fontId="6" fillId="6" borderId="32" xfId="0" applyFont="1" applyFill="1" applyBorder="1" applyAlignment="1" applyProtection="1">
      <alignment horizontal="left" indent="1"/>
      <protection hidden="1"/>
    </xf>
    <xf numFmtId="0" fontId="6" fillId="6" borderId="0" xfId="0" applyFont="1" applyFill="1" applyAlignment="1" applyProtection="1">
      <alignment horizontal="left" vertical="center" wrapText="1" indent="8"/>
      <protection hidden="1"/>
    </xf>
    <xf numFmtId="164" fontId="5" fillId="6" borderId="9" xfId="0" applyNumberFormat="1" applyFont="1" applyFill="1" applyBorder="1" applyAlignment="1" applyProtection="1">
      <alignment horizontal="left" vertical="center" wrapText="1"/>
      <protection hidden="1"/>
    </xf>
    <xf numFmtId="0" fontId="11" fillId="6" borderId="23" xfId="0" applyFont="1" applyFill="1" applyBorder="1" applyAlignment="1" applyProtection="1">
      <alignment horizontal="left" vertical="center" wrapText="1"/>
      <protection hidden="1"/>
    </xf>
    <xf numFmtId="10" fontId="5" fillId="6" borderId="23" xfId="0" applyNumberFormat="1" applyFont="1" applyFill="1" applyBorder="1" applyAlignment="1" applyProtection="1">
      <alignment horizontal="left" vertical="center" wrapText="1"/>
      <protection hidden="1"/>
    </xf>
    <xf numFmtId="164" fontId="5" fillId="6" borderId="23" xfId="3" applyNumberFormat="1" applyFont="1" applyFill="1" applyBorder="1" applyAlignment="1" applyProtection="1">
      <alignment horizontal="left" vertical="center" wrapText="1"/>
      <protection hidden="1"/>
    </xf>
    <xf numFmtId="0" fontId="5" fillId="6" borderId="23" xfId="0" applyFont="1" applyFill="1" applyBorder="1" applyAlignment="1" applyProtection="1">
      <alignment horizontal="left" vertical="center"/>
      <protection hidden="1"/>
    </xf>
    <xf numFmtId="164" fontId="5" fillId="6" borderId="32" xfId="3" applyNumberFormat="1" applyFont="1" applyFill="1" applyBorder="1" applyAlignment="1" applyProtection="1">
      <alignment horizontal="left" vertical="center" wrapText="1" indent="1"/>
      <protection hidden="1"/>
    </xf>
    <xf numFmtId="164" fontId="5" fillId="6" borderId="23" xfId="3" applyNumberFormat="1" applyFont="1" applyFill="1" applyBorder="1" applyAlignment="1" applyProtection="1">
      <alignment horizontal="left" vertical="center" wrapText="1" indent="1"/>
      <protection hidden="1"/>
    </xf>
    <xf numFmtId="0" fontId="6" fillId="6" borderId="0" xfId="0" applyFont="1" applyFill="1" applyAlignment="1" applyProtection="1">
      <alignment horizontal="left" vertical="center"/>
      <protection hidden="1"/>
    </xf>
    <xf numFmtId="0" fontId="5" fillId="6" borderId="0" xfId="0" applyFont="1" applyFill="1" applyAlignment="1" applyProtection="1">
      <alignment horizontal="left" vertical="center" wrapText="1" indent="8"/>
      <protection hidden="1"/>
    </xf>
    <xf numFmtId="0" fontId="7" fillId="6" borderId="0" xfId="0" applyFont="1" applyFill="1" applyAlignment="1" applyProtection="1">
      <alignment horizontal="left" vertical="center"/>
      <protection hidden="1"/>
    </xf>
    <xf numFmtId="14" fontId="5" fillId="6" borderId="0" xfId="0" applyNumberFormat="1" applyFont="1" applyFill="1" applyAlignment="1" applyProtection="1">
      <alignment vertical="center" wrapText="1"/>
      <protection hidden="1"/>
    </xf>
    <xf numFmtId="14" fontId="5" fillId="6" borderId="4" xfId="0" applyNumberFormat="1" applyFont="1" applyFill="1" applyBorder="1" applyAlignment="1" applyProtection="1">
      <alignment horizontal="left" vertical="center" wrapText="1"/>
      <protection hidden="1"/>
    </xf>
    <xf numFmtId="10" fontId="5" fillId="6" borderId="5" xfId="3" applyNumberFormat="1" applyFont="1" applyFill="1" applyBorder="1" applyAlignment="1" applyProtection="1">
      <alignment horizontal="left" vertical="center" wrapText="1" indent="1"/>
      <protection hidden="1"/>
    </xf>
    <xf numFmtId="10" fontId="5" fillId="6" borderId="5" xfId="0" applyNumberFormat="1" applyFont="1" applyFill="1" applyBorder="1" applyAlignment="1" applyProtection="1">
      <alignment horizontal="left" vertical="center" wrapText="1" indent="1"/>
      <protection hidden="1"/>
    </xf>
    <xf numFmtId="0" fontId="5" fillId="6" borderId="5" xfId="0" applyFont="1" applyFill="1" applyBorder="1" applyAlignment="1" applyProtection="1">
      <alignment horizontal="left" vertical="center"/>
      <protection hidden="1"/>
    </xf>
    <xf numFmtId="164" fontId="5" fillId="6" borderId="4" xfId="3" applyNumberFormat="1" applyFont="1" applyFill="1" applyBorder="1" applyAlignment="1" applyProtection="1">
      <alignment horizontal="left" vertical="center" wrapText="1" indent="1"/>
      <protection hidden="1"/>
    </xf>
    <xf numFmtId="164" fontId="5" fillId="6" borderId="33" xfId="3" applyNumberFormat="1" applyFont="1" applyFill="1" applyBorder="1" applyAlignment="1" applyProtection="1">
      <alignment horizontal="left" vertical="center" wrapText="1" indent="1"/>
      <protection hidden="1"/>
    </xf>
    <xf numFmtId="0" fontId="5" fillId="6" borderId="35" xfId="0" applyFont="1" applyFill="1" applyBorder="1" applyAlignment="1" applyProtection="1">
      <alignment horizontal="left" vertical="center"/>
      <protection hidden="1"/>
    </xf>
    <xf numFmtId="3" fontId="11" fillId="6" borderId="0" xfId="0" applyNumberFormat="1" applyFont="1" applyFill="1" applyAlignment="1" applyProtection="1">
      <alignment vertical="center" wrapText="1"/>
      <protection hidden="1"/>
    </xf>
    <xf numFmtId="3" fontId="11" fillId="6" borderId="9" xfId="0" applyNumberFormat="1" applyFont="1" applyFill="1" applyBorder="1" applyAlignment="1" applyProtection="1">
      <alignment vertical="center" wrapText="1"/>
      <protection hidden="1"/>
    </xf>
    <xf numFmtId="164" fontId="5" fillId="6" borderId="36" xfId="3" applyNumberFormat="1" applyFont="1" applyFill="1" applyBorder="1" applyAlignment="1" applyProtection="1">
      <alignment horizontal="left" vertical="center" wrapText="1" indent="1"/>
      <protection hidden="1"/>
    </xf>
    <xf numFmtId="0" fontId="5" fillId="6" borderId="37" xfId="0" applyFont="1" applyFill="1" applyBorder="1" applyAlignment="1" applyProtection="1">
      <alignment horizontal="left" vertical="center" wrapText="1"/>
      <protection hidden="1"/>
    </xf>
    <xf numFmtId="14" fontId="5" fillId="6" borderId="37" xfId="0" applyNumberFormat="1" applyFont="1" applyFill="1" applyBorder="1" applyAlignment="1" applyProtection="1">
      <alignment vertical="center" wrapText="1"/>
      <protection hidden="1"/>
    </xf>
    <xf numFmtId="0" fontId="5" fillId="6" borderId="37" xfId="0" applyFont="1" applyFill="1" applyBorder="1" applyAlignment="1" applyProtection="1">
      <alignment vertical="center" wrapText="1"/>
      <protection hidden="1"/>
    </xf>
    <xf numFmtId="0" fontId="5" fillId="6" borderId="37" xfId="0" applyFont="1" applyFill="1" applyBorder="1" applyAlignment="1" applyProtection="1">
      <alignment horizontal="left" vertical="center" wrapText="1" indent="1"/>
      <protection hidden="1"/>
    </xf>
    <xf numFmtId="44" fontId="5" fillId="6" borderId="37" xfId="2" applyFont="1" applyFill="1" applyBorder="1" applyAlignment="1" applyProtection="1">
      <alignment horizontal="left" vertical="center" wrapText="1"/>
      <protection hidden="1"/>
    </xf>
    <xf numFmtId="164" fontId="5" fillId="6" borderId="33" xfId="3" applyNumberFormat="1" applyFont="1" applyFill="1" applyBorder="1" applyAlignment="1" applyProtection="1">
      <alignment horizontal="left" vertical="center" wrapText="1"/>
      <protection hidden="1"/>
    </xf>
    <xf numFmtId="0" fontId="7" fillId="6" borderId="37" xfId="0" applyFont="1" applyFill="1" applyBorder="1" applyAlignment="1" applyProtection="1">
      <alignment horizontal="left" vertical="center" wrapText="1"/>
      <protection hidden="1"/>
    </xf>
    <xf numFmtId="10" fontId="5" fillId="6" borderId="9" xfId="3" applyNumberFormat="1" applyFont="1" applyFill="1" applyBorder="1" applyAlignment="1" applyProtection="1">
      <alignment horizontal="left" vertical="center" wrapText="1" indent="1"/>
      <protection hidden="1"/>
    </xf>
    <xf numFmtId="168" fontId="5" fillId="6" borderId="3" xfId="3" applyNumberFormat="1" applyFont="1" applyFill="1" applyBorder="1" applyAlignment="1" applyProtection="1">
      <alignment horizontal="left" vertical="center" wrapText="1" indent="1"/>
      <protection hidden="1"/>
    </xf>
    <xf numFmtId="164" fontId="5" fillId="6" borderId="9" xfId="0" applyNumberFormat="1" applyFont="1" applyFill="1" applyBorder="1" applyAlignment="1" applyProtection="1">
      <alignment horizontal="left" vertical="center" wrapText="1" indent="1"/>
      <protection hidden="1"/>
    </xf>
    <xf numFmtId="0" fontId="31" fillId="8" borderId="0" xfId="0" applyFont="1" applyFill="1" applyAlignment="1" applyProtection="1">
      <alignment horizontal="right" vertical="center"/>
      <protection hidden="1"/>
    </xf>
    <xf numFmtId="44" fontId="31" fillId="8" borderId="0" xfId="2" applyFont="1" applyFill="1" applyBorder="1" applyAlignment="1" applyProtection="1">
      <alignment horizontal="left" vertical="center"/>
      <protection hidden="1"/>
    </xf>
    <xf numFmtId="0" fontId="34" fillId="6" borderId="0" xfId="0" applyFont="1" applyFill="1" applyAlignment="1" applyProtection="1">
      <alignment horizontal="center" vertical="center" wrapText="1"/>
      <protection hidden="1"/>
    </xf>
    <xf numFmtId="169" fontId="16" fillId="9" borderId="14" xfId="0" applyNumberFormat="1" applyFont="1" applyFill="1" applyBorder="1" applyAlignment="1" applyProtection="1">
      <alignment horizontal="center" vertical="center" wrapText="1"/>
      <protection hidden="1"/>
    </xf>
    <xf numFmtId="14" fontId="16" fillId="9" borderId="14" xfId="0" applyNumberFormat="1" applyFont="1" applyFill="1" applyBorder="1" applyAlignment="1" applyProtection="1">
      <alignment horizontal="center" vertical="center" wrapText="1"/>
      <protection hidden="1"/>
    </xf>
    <xf numFmtId="0" fontId="33" fillId="0" borderId="0" xfId="0" applyFont="1" applyAlignment="1">
      <alignment horizontal="center" vertical="top" wrapText="1"/>
    </xf>
    <xf numFmtId="0" fontId="33" fillId="0" borderId="0" xfId="0" applyFont="1" applyAlignment="1">
      <alignment horizontal="center" vertical="top"/>
    </xf>
    <xf numFmtId="0" fontId="6" fillId="5" borderId="21" xfId="0" applyFont="1" applyFill="1" applyBorder="1" applyAlignment="1">
      <alignment horizontal="center" vertical="center" wrapText="1"/>
    </xf>
    <xf numFmtId="10" fontId="5" fillId="6" borderId="32" xfId="0" applyNumberFormat="1" applyFont="1" applyFill="1" applyBorder="1" applyAlignment="1" applyProtection="1">
      <alignment horizontal="left" vertical="center" wrapText="1"/>
      <protection hidden="1"/>
    </xf>
    <xf numFmtId="10" fontId="5" fillId="6" borderId="33" xfId="0" applyNumberFormat="1" applyFont="1" applyFill="1" applyBorder="1" applyAlignment="1" applyProtection="1">
      <alignment horizontal="left" vertical="center" wrapText="1"/>
      <protection hidden="1"/>
    </xf>
    <xf numFmtId="0" fontId="5" fillId="6" borderId="32" xfId="0" applyFont="1" applyFill="1" applyBorder="1" applyAlignment="1" applyProtection="1">
      <alignment horizontal="left" vertical="center" wrapText="1"/>
      <protection hidden="1"/>
    </xf>
    <xf numFmtId="0" fontId="5" fillId="6" borderId="4" xfId="0" applyFont="1" applyFill="1" applyBorder="1" applyAlignment="1" applyProtection="1">
      <alignment horizontal="left" vertical="center" wrapText="1"/>
      <protection hidden="1"/>
    </xf>
    <xf numFmtId="0" fontId="11" fillId="6" borderId="0" xfId="0" applyFont="1" applyFill="1" applyAlignment="1" applyProtection="1">
      <alignment horizontal="left" vertical="center" wrapText="1"/>
      <protection hidden="1"/>
    </xf>
    <xf numFmtId="0" fontId="11" fillId="6" borderId="33" xfId="0" applyFont="1" applyFill="1" applyBorder="1" applyAlignment="1" applyProtection="1">
      <alignment horizontal="left" vertical="center" wrapText="1"/>
      <protection hidden="1"/>
    </xf>
    <xf numFmtId="0" fontId="11" fillId="6" borderId="0" xfId="0" applyFont="1" applyFill="1" applyAlignment="1" applyProtection="1">
      <alignment vertical="center"/>
      <protection hidden="1"/>
    </xf>
    <xf numFmtId="0" fontId="11" fillId="6" borderId="33" xfId="0" applyFont="1" applyFill="1" applyBorder="1" applyAlignment="1" applyProtection="1">
      <alignment vertical="center"/>
      <protection hidden="1"/>
    </xf>
    <xf numFmtId="0" fontId="11" fillId="6" borderId="32" xfId="0" applyFont="1" applyFill="1" applyBorder="1" applyAlignment="1" applyProtection="1">
      <alignment horizontal="left" vertical="center" wrapText="1"/>
      <protection hidden="1"/>
    </xf>
    <xf numFmtId="0" fontId="11" fillId="6" borderId="32" xfId="0" applyFont="1" applyFill="1" applyBorder="1" applyAlignment="1" applyProtection="1">
      <alignment vertical="center"/>
      <protection hidden="1"/>
    </xf>
    <xf numFmtId="0" fontId="6" fillId="6" borderId="0" xfId="0" applyFont="1" applyFill="1" applyAlignment="1" applyProtection="1">
      <alignment vertical="center" wrapText="1"/>
      <protection hidden="1"/>
    </xf>
    <xf numFmtId="0" fontId="7" fillId="6" borderId="5" xfId="0" applyFont="1" applyFill="1" applyBorder="1" applyAlignment="1" applyProtection="1">
      <alignment horizontal="left" vertical="center"/>
      <protection hidden="1"/>
    </xf>
    <xf numFmtId="0" fontId="11" fillId="6" borderId="32" xfId="0" applyFont="1" applyFill="1" applyBorder="1" applyAlignment="1" applyProtection="1">
      <alignment vertical="center" wrapText="1"/>
      <protection hidden="1"/>
    </xf>
    <xf numFmtId="0" fontId="11" fillId="6" borderId="0" xfId="0" applyFont="1" applyFill="1" applyAlignment="1" applyProtection="1">
      <alignment vertical="center" wrapText="1"/>
      <protection hidden="1"/>
    </xf>
    <xf numFmtId="0" fontId="11" fillId="6" borderId="33" xfId="0" applyFont="1" applyFill="1" applyBorder="1" applyAlignment="1" applyProtection="1">
      <alignment vertical="center" wrapText="1"/>
      <protection hidden="1"/>
    </xf>
    <xf numFmtId="0" fontId="11" fillId="6" borderId="9" xfId="0" applyFont="1" applyFill="1" applyBorder="1" applyAlignment="1" applyProtection="1">
      <alignment horizontal="left" vertical="center" wrapText="1"/>
      <protection hidden="1"/>
    </xf>
    <xf numFmtId="0" fontId="11" fillId="6" borderId="5" xfId="0" applyFont="1" applyFill="1" applyBorder="1" applyAlignment="1" applyProtection="1">
      <alignment horizontal="left" vertical="center" wrapText="1"/>
      <protection hidden="1"/>
    </xf>
    <xf numFmtId="0" fontId="6" fillId="0" borderId="0" xfId="0" applyFont="1" applyAlignment="1" applyProtection="1">
      <alignment vertical="center" wrapText="1"/>
      <protection hidden="1"/>
    </xf>
    <xf numFmtId="0" fontId="7" fillId="6" borderId="37" xfId="0" applyFont="1" applyFill="1" applyBorder="1" applyAlignment="1" applyProtection="1">
      <alignment horizontal="left" vertical="center"/>
      <protection hidden="1"/>
    </xf>
    <xf numFmtId="0" fontId="5" fillId="6" borderId="7" xfId="0" applyFont="1" applyFill="1" applyBorder="1" applyAlignment="1" applyProtection="1">
      <alignment vertical="center" wrapText="1"/>
      <protection hidden="1"/>
    </xf>
    <xf numFmtId="0" fontId="5" fillId="6" borderId="3" xfId="0" applyFont="1" applyFill="1" applyBorder="1" applyAlignment="1" applyProtection="1">
      <alignment vertical="center" wrapText="1"/>
      <protection hidden="1"/>
    </xf>
    <xf numFmtId="0" fontId="5" fillId="6" borderId="0" xfId="0" applyFont="1" applyFill="1" applyAlignment="1" applyProtection="1">
      <alignment horizontal="left" vertical="center" wrapText="1"/>
      <protection hidden="1"/>
    </xf>
    <xf numFmtId="0" fontId="5" fillId="6" borderId="3" xfId="0" applyFont="1" applyFill="1" applyBorder="1" applyAlignment="1" applyProtection="1">
      <alignment horizontal="left" vertical="center" wrapText="1"/>
      <protection hidden="1"/>
    </xf>
    <xf numFmtId="0" fontId="5" fillId="6" borderId="7" xfId="0" applyFont="1" applyFill="1" applyBorder="1" applyAlignment="1" applyProtection="1">
      <alignment horizontal="left" vertical="center" wrapText="1"/>
      <protection hidden="1"/>
    </xf>
    <xf numFmtId="0" fontId="5" fillId="6" borderId="0" xfId="0" applyFont="1" applyFill="1" applyAlignment="1" applyProtection="1">
      <alignment vertical="center" wrapText="1"/>
      <protection hidden="1"/>
    </xf>
    <xf numFmtId="0" fontId="5" fillId="6" borderId="12" xfId="0" applyFont="1" applyFill="1" applyBorder="1" applyAlignment="1" applyProtection="1">
      <alignment vertical="center" wrapText="1"/>
      <protection hidden="1"/>
    </xf>
    <xf numFmtId="0" fontId="5" fillId="6" borderId="11" xfId="0" applyFont="1" applyFill="1" applyBorder="1" applyAlignment="1" applyProtection="1">
      <alignment vertical="center" wrapText="1"/>
      <protection hidden="1"/>
    </xf>
    <xf numFmtId="0" fontId="11" fillId="6" borderId="9" xfId="0" applyFont="1" applyFill="1" applyBorder="1" applyAlignment="1" applyProtection="1">
      <alignment vertical="center" wrapText="1"/>
      <protection hidden="1"/>
    </xf>
    <xf numFmtId="0" fontId="11" fillId="6" borderId="23" xfId="0" applyFont="1" applyFill="1" applyBorder="1" applyAlignment="1" applyProtection="1">
      <alignment horizontal="left" vertical="center" wrapText="1"/>
      <protection hidden="1"/>
    </xf>
    <xf numFmtId="0" fontId="11" fillId="6" borderId="37" xfId="0" applyFont="1" applyFill="1" applyBorder="1" applyAlignment="1" applyProtection="1">
      <alignment horizontal="left" vertical="center" wrapText="1"/>
      <protection hidden="1"/>
    </xf>
    <xf numFmtId="0" fontId="11" fillId="6" borderId="22" xfId="0" applyFont="1" applyFill="1" applyBorder="1" applyAlignment="1" applyProtection="1">
      <alignment horizontal="left" vertical="center" wrapText="1"/>
      <protection hidden="1"/>
    </xf>
    <xf numFmtId="0" fontId="7" fillId="6" borderId="33" xfId="0" applyFont="1" applyFill="1" applyBorder="1" applyAlignment="1" applyProtection="1">
      <alignment horizontal="left" vertical="center"/>
      <protection hidden="1"/>
    </xf>
    <xf numFmtId="0" fontId="15" fillId="6" borderId="9" xfId="0" applyFont="1" applyFill="1" applyBorder="1" applyAlignment="1" applyProtection="1">
      <alignment horizontal="left" vertical="center" wrapText="1"/>
      <protection hidden="1"/>
    </xf>
    <xf numFmtId="0" fontId="7" fillId="6" borderId="5" xfId="0" applyFont="1" applyFill="1" applyBorder="1" applyAlignment="1" applyProtection="1">
      <alignment horizontal="left" vertical="center" wrapText="1"/>
      <protection hidden="1"/>
    </xf>
    <xf numFmtId="0" fontId="6" fillId="6" borderId="0" xfId="0" applyFont="1" applyFill="1" applyAlignment="1" applyProtection="1">
      <alignment horizontal="justify" vertical="top" wrapText="1"/>
      <protection hidden="1"/>
    </xf>
    <xf numFmtId="0" fontId="7" fillId="6" borderId="33" xfId="0" applyFont="1" applyFill="1" applyBorder="1" applyAlignment="1" applyProtection="1">
      <alignment horizontal="left" vertical="center" wrapText="1"/>
      <protection hidden="1"/>
    </xf>
    <xf numFmtId="0" fontId="11" fillId="6" borderId="9" xfId="0" applyFont="1" applyFill="1" applyBorder="1" applyAlignment="1" applyProtection="1">
      <alignment horizontal="left" vertical="center"/>
      <protection hidden="1"/>
    </xf>
    <xf numFmtId="0" fontId="5" fillId="6" borderId="13" xfId="0" applyFont="1" applyFill="1" applyBorder="1" applyAlignment="1" applyProtection="1">
      <alignment horizontal="left" vertical="center" wrapText="1"/>
      <protection hidden="1"/>
    </xf>
    <xf numFmtId="0" fontId="11" fillId="6" borderId="5" xfId="0" applyFont="1" applyFill="1" applyBorder="1" applyAlignment="1" applyProtection="1">
      <alignment horizontal="left" vertical="center"/>
      <protection hidden="1"/>
    </xf>
    <xf numFmtId="0" fontId="5" fillId="6" borderId="11" xfId="0" applyFont="1" applyFill="1" applyBorder="1" applyAlignment="1" applyProtection="1">
      <alignment horizontal="left" vertical="center" wrapText="1"/>
      <protection hidden="1"/>
    </xf>
    <xf numFmtId="0" fontId="5" fillId="6" borderId="25" xfId="0" applyFont="1" applyFill="1" applyBorder="1" applyAlignment="1" applyProtection="1">
      <alignment horizontal="left" vertical="center" wrapText="1"/>
      <protection hidden="1"/>
    </xf>
    <xf numFmtId="0" fontId="5" fillId="6" borderId="28" xfId="0" applyFont="1" applyFill="1" applyBorder="1" applyAlignment="1" applyProtection="1">
      <alignment horizontal="left" vertical="center" wrapText="1"/>
      <protection hidden="1"/>
    </xf>
    <xf numFmtId="0" fontId="5" fillId="6" borderId="12" xfId="0" applyFont="1" applyFill="1" applyBorder="1" applyAlignment="1" applyProtection="1">
      <alignment horizontal="left" vertical="center" wrapText="1"/>
      <protection hidden="1"/>
    </xf>
    <xf numFmtId="0" fontId="5" fillId="6" borderId="6" xfId="0" applyFont="1" applyFill="1" applyBorder="1" applyAlignment="1" applyProtection="1">
      <alignment horizontal="left" vertical="center" wrapText="1"/>
      <protection hidden="1"/>
    </xf>
    <xf numFmtId="0" fontId="11" fillId="6" borderId="23" xfId="0" applyFont="1" applyFill="1" applyBorder="1" applyAlignment="1" applyProtection="1">
      <alignment horizontal="left" vertical="center"/>
      <protection hidden="1"/>
    </xf>
    <xf numFmtId="0" fontId="5" fillId="6" borderId="24" xfId="0" applyFont="1" applyFill="1" applyBorder="1" applyAlignment="1" applyProtection="1">
      <alignment horizontal="left" vertical="center" wrapText="1"/>
      <protection hidden="1"/>
    </xf>
    <xf numFmtId="0" fontId="16" fillId="6" borderId="4" xfId="0" applyFont="1" applyFill="1" applyBorder="1" applyAlignment="1" applyProtection="1">
      <alignment horizontal="left" vertical="center"/>
      <protection hidden="1"/>
    </xf>
    <xf numFmtId="0" fontId="11" fillId="6" borderId="22" xfId="0" applyFont="1" applyFill="1" applyBorder="1" applyAlignment="1" applyProtection="1">
      <alignment horizontal="left" vertical="center"/>
      <protection hidden="1"/>
    </xf>
    <xf numFmtId="0" fontId="13" fillId="6" borderId="0" xfId="0" applyFont="1" applyFill="1" applyAlignment="1" applyProtection="1">
      <alignment horizontal="left" vertical="center" wrapText="1"/>
      <protection hidden="1"/>
    </xf>
    <xf numFmtId="0" fontId="6" fillId="6" borderId="0" xfId="0" applyFont="1" applyFill="1" applyAlignment="1" applyProtection="1">
      <alignment horizontal="left" vertical="center" wrapText="1"/>
      <protection hidden="1"/>
    </xf>
    <xf numFmtId="0" fontId="6" fillId="6" borderId="0" xfId="0" applyFont="1" applyFill="1" applyAlignment="1" applyProtection="1">
      <alignment horizontal="left" vertical="top" wrapText="1"/>
      <protection hidden="1"/>
    </xf>
    <xf numFmtId="0" fontId="5" fillId="6" borderId="10" xfId="0" applyFont="1" applyFill="1" applyBorder="1" applyAlignment="1" applyProtection="1">
      <alignment horizontal="left" vertical="center" wrapText="1"/>
      <protection hidden="1"/>
    </xf>
    <xf numFmtId="0" fontId="9" fillId="8" borderId="0" xfId="0" applyFont="1" applyFill="1" applyAlignment="1" applyProtection="1">
      <alignment horizontal="right" vertical="center"/>
      <protection hidden="1"/>
    </xf>
    <xf numFmtId="0" fontId="7" fillId="6" borderId="4" xfId="0" applyFont="1" applyFill="1" applyBorder="1" applyAlignment="1" applyProtection="1">
      <alignment horizontal="left" vertical="center"/>
      <protection hidden="1"/>
    </xf>
    <xf numFmtId="0" fontId="7" fillId="6" borderId="4" xfId="0" applyFont="1" applyFill="1" applyBorder="1" applyAlignment="1" applyProtection="1">
      <alignment vertical="center"/>
      <protection hidden="1"/>
    </xf>
    <xf numFmtId="0" fontId="7" fillId="6" borderId="0" xfId="0" applyFont="1" applyFill="1" applyAlignment="1" applyProtection="1">
      <alignment horizontal="left" vertical="center" wrapText="1"/>
      <protection hidden="1"/>
    </xf>
    <xf numFmtId="0" fontId="8" fillId="8" borderId="0" xfId="0" applyFont="1" applyFill="1" applyAlignment="1" applyProtection="1">
      <alignment horizontal="left" vertical="center"/>
      <protection hidden="1"/>
    </xf>
    <xf numFmtId="0" fontId="8" fillId="8" borderId="3" xfId="0" applyFont="1" applyFill="1" applyBorder="1" applyAlignment="1" applyProtection="1">
      <alignment horizontal="left" vertical="center"/>
      <protection hidden="1"/>
    </xf>
    <xf numFmtId="0" fontId="32" fillId="6" borderId="0" xfId="0" applyFont="1" applyFill="1" applyAlignment="1" applyProtection="1">
      <alignment horizontal="left" vertical="top" wrapText="1"/>
      <protection hidden="1"/>
    </xf>
  </cellXfs>
  <cellStyles count="16">
    <cellStyle name="Moeda" xfId="2" builtinId="4"/>
    <cellStyle name="Moeda 2" xfId="4" xr:uid="{00000000-0005-0000-0000-000031000000}"/>
    <cellStyle name="Moeda 3" xfId="5" xr:uid="{00000000-0005-0000-0000-000032000000}"/>
    <cellStyle name="Normal" xfId="0" builtinId="0"/>
    <cellStyle name="Normal 2" xfId="6" xr:uid="{00000000-0005-0000-0000-000033000000}"/>
    <cellStyle name="Normal 3" xfId="7" xr:uid="{00000000-0005-0000-0000-000034000000}"/>
    <cellStyle name="Normal 4" xfId="8" xr:uid="{00000000-0005-0000-0000-000035000000}"/>
    <cellStyle name="Normal 5" xfId="9" xr:uid="{00000000-0005-0000-0000-000036000000}"/>
    <cellStyle name="Porcentagem" xfId="3" builtinId="5"/>
    <cellStyle name="Porcentagem 2" xfId="10" xr:uid="{00000000-0005-0000-0000-000037000000}"/>
    <cellStyle name="Porcentagem 3" xfId="11" xr:uid="{00000000-0005-0000-0000-000038000000}"/>
    <cellStyle name="Porcentagem 4" xfId="12" xr:uid="{00000000-0005-0000-0000-000039000000}"/>
    <cellStyle name="Vírgula" xfId="1" builtinId="3"/>
    <cellStyle name="Vírgula 2" xfId="13" xr:uid="{00000000-0005-0000-0000-00003A000000}"/>
    <cellStyle name="Vírgula 3" xfId="14" xr:uid="{00000000-0005-0000-0000-00003B000000}"/>
    <cellStyle name="Vírgula 4" xfId="15" xr:uid="{00000000-0005-0000-0000-00003C000000}"/>
  </cellStyles>
  <dxfs count="9">
    <dxf>
      <fill>
        <patternFill patternType="solid">
          <bgColor rgb="FFFFFF00"/>
        </patternFill>
      </fill>
    </dxf>
    <dxf>
      <font>
        <b/>
        <i val="0"/>
        <strike val="0"/>
        <u val="none"/>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
      <font>
        <b/>
        <i val="0"/>
        <u/>
        <color rgb="FFC00000"/>
      </font>
      <fill>
        <patternFill patternType="solid">
          <bgColor rgb="FFFFFF00"/>
        </patternFill>
      </fill>
    </dxf>
  </dxfs>
  <tableStyles count="1" defaultTableStyle="TableStyleMedium2" defaultPivotStyle="PivotStyleLight16">
    <tableStyle name="Tabela Pública Style" pivot="0" count="0" xr9:uid="{480F7E69-4BD5-4B00-A427-310F12309ACB}"/>
  </tableStyles>
  <colors>
    <mruColors>
      <color rgb="FFEDECE9"/>
      <color rgb="FF000000"/>
      <color rgb="FFFF5050"/>
      <color rgb="FFFF2841"/>
      <color rgb="FFFF3B3B"/>
      <color rgb="FFED2047"/>
      <color rgb="FF0D4170"/>
      <color rgb="FF00928B"/>
      <color rgb="FF0781BD"/>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https://bit.ly/4bPUadv"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191770</xdr:colOff>
      <xdr:row>1</xdr:row>
      <xdr:rowOff>249555</xdr:rowOff>
    </xdr:from>
    <xdr:to>
      <xdr:col>3</xdr:col>
      <xdr:colOff>190500</xdr:colOff>
      <xdr:row>4</xdr:row>
      <xdr:rowOff>231321</xdr:rowOff>
    </xdr:to>
    <xdr:pic>
      <xdr:nvPicPr>
        <xdr:cNvPr id="2" name="Picture 2" descr="Embraport">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191770" y="453662"/>
          <a:ext cx="2774587" cy="1941195"/>
        </a:xfrm>
        <a:prstGeom prst="rect">
          <a:avLst/>
        </a:prstGeom>
        <a:noFill/>
      </xdr:spPr>
    </xdr:pic>
    <xdr:clientData/>
  </xdr:twoCellAnchor>
  <xdr:twoCellAnchor>
    <xdr:from>
      <xdr:col>8</xdr:col>
      <xdr:colOff>284628</xdr:colOff>
      <xdr:row>36</xdr:row>
      <xdr:rowOff>37465</xdr:rowOff>
    </xdr:from>
    <xdr:to>
      <xdr:col>8</xdr:col>
      <xdr:colOff>1411753</xdr:colOff>
      <xdr:row>39</xdr:row>
      <xdr:rowOff>85090</xdr:rowOff>
    </xdr:to>
    <xdr:sp macro="" textlink="">
      <xdr:nvSpPr>
        <xdr:cNvPr id="3" name="Seta para baixo 2">
          <a:extLst>
            <a:ext uri="{FF2B5EF4-FFF2-40B4-BE49-F238E27FC236}">
              <a16:creationId xmlns:a16="http://schemas.microsoft.com/office/drawing/2014/main" id="{00000000-0008-0000-0000-000003000000}"/>
            </a:ext>
          </a:extLst>
        </xdr:cNvPr>
        <xdr:cNvSpPr/>
      </xdr:nvSpPr>
      <xdr:spPr>
        <a:xfrm>
          <a:off x="10862981" y="9136641"/>
          <a:ext cx="1127125" cy="596714"/>
        </a:xfrm>
        <a:prstGeom prst="downArrow">
          <a:avLst/>
        </a:prstGeom>
        <a:solidFill>
          <a:schemeClr val="bg1">
            <a:lumMod val="50000"/>
          </a:schemeClr>
        </a:solidFill>
      </xdr:spPr>
      <xdr:style>
        <a:lnRef idx="0">
          <a:srgbClr val="FFFFFF"/>
        </a:lnRef>
        <a:fillRef idx="1">
          <a:schemeClr val="accent1"/>
        </a:fillRef>
        <a:effectRef idx="1">
          <a:schemeClr val="accent1"/>
        </a:effectRef>
        <a:fontRef idx="minor">
          <a:schemeClr val="lt1"/>
        </a:fontRef>
      </xdr:style>
      <xdr:txBody>
        <a:bodyPr vertOverflow="clip" horzOverflow="clip" wrap="square" rtlCol="0" anchor="t"/>
        <a:lstStyle/>
        <a:p>
          <a:pPr algn="l"/>
          <a:endParaRPr lang="pt-BR" altLang="en-US" sz="1100"/>
        </a:p>
      </xdr:txBody>
    </xdr:sp>
    <xdr:clientData/>
  </xdr:twoCellAnchor>
  <xdr:twoCellAnchor>
    <xdr:from>
      <xdr:col>2</xdr:col>
      <xdr:colOff>1733550</xdr:colOff>
      <xdr:row>0</xdr:row>
      <xdr:rowOff>189230</xdr:rowOff>
    </xdr:from>
    <xdr:to>
      <xdr:col>10</xdr:col>
      <xdr:colOff>636360</xdr:colOff>
      <xdr:row>2</xdr:row>
      <xdr:rowOff>40821</xdr:rowOff>
    </xdr:to>
    <xdr:sp macro="" textlink="">
      <xdr:nvSpPr>
        <xdr:cNvPr id="4" name="Caixa de Texto 3">
          <a:extLst>
            <a:ext uri="{FF2B5EF4-FFF2-40B4-BE49-F238E27FC236}">
              <a16:creationId xmlns:a16="http://schemas.microsoft.com/office/drawing/2014/main" id="{00000000-0008-0000-0000-000004000000}"/>
            </a:ext>
          </a:extLst>
        </xdr:cNvPr>
        <xdr:cNvSpPr txBox="1"/>
      </xdr:nvSpPr>
      <xdr:spPr>
        <a:xfrm>
          <a:off x="2658836" y="189230"/>
          <a:ext cx="12618810" cy="708841"/>
        </a:xfrm>
        <a:prstGeom prst="rect">
          <a:avLst/>
        </a:prstGeom>
        <a:noFill/>
        <a:ln w="9525" cmpd="sng">
          <a:noFill/>
        </a:ln>
        <a:extLst>
          <a:ext uri="{909E8E84-426E-40DD-AFC4-6F175D3DCCD1}">
            <a14:hiddenFill xmlns:a14="http://schemas.microsoft.com/office/drawing/2010/main">
              <a:solidFill>
                <a:schemeClr val="lt1"/>
              </a:solidFill>
            </a14:hiddenFill>
          </a:ext>
        </a:ex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pt-BR" altLang="en-US" sz="2800">
              <a:solidFill>
                <a:schemeClr val="dk1"/>
              </a:solidFill>
              <a:latin typeface="Arial Black" panose="020B0A04020102020204" charset="0"/>
              <a:ea typeface="+mn-ea"/>
              <a:cs typeface="Arial Black" panose="020B0A04020102020204" charset="0"/>
            </a:rPr>
            <a:t>Simulador</a:t>
          </a:r>
          <a:r>
            <a:rPr lang="pt-BR" altLang="en-US" sz="2800">
              <a:latin typeface="Arial Black" panose="020B0A04020102020204" charset="0"/>
              <a:cs typeface="Arial Black" panose="020B0A04020102020204" charset="0"/>
            </a:rPr>
            <a:t> Eletrônico de Preços Operações Portuárias </a:t>
          </a:r>
          <a:endParaRPr lang="pt-BR" altLang="en-US" sz="1600">
            <a:latin typeface="Arial Black" panose="020B0A04020102020204" charset="0"/>
            <a:cs typeface="Arial Black" panose="020B0A04020102020204" charset="0"/>
          </a:endParaRPr>
        </a:p>
      </xdr:txBody>
    </xdr:sp>
    <xdr:clientData/>
  </xdr:twoCellAnchor>
  <xdr:twoCellAnchor editAs="oneCell">
    <xdr:from>
      <xdr:col>9</xdr:col>
      <xdr:colOff>1333499</xdr:colOff>
      <xdr:row>5</xdr:row>
      <xdr:rowOff>50314</xdr:rowOff>
    </xdr:from>
    <xdr:to>
      <xdr:col>10</xdr:col>
      <xdr:colOff>488302</xdr:colOff>
      <xdr:row>8</xdr:row>
      <xdr:rowOff>144894</xdr:rowOff>
    </xdr:to>
    <xdr:pic>
      <xdr:nvPicPr>
        <xdr:cNvPr id="6" name="Imagem 5" descr="Free vector icons - vaultpastor">
          <a:hlinkClick xmlns:r="http://schemas.openxmlformats.org/officeDocument/2006/relationships" r:id="rId2"/>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14230985" y="1560195"/>
          <a:ext cx="831215" cy="8597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1115787</xdr:colOff>
      <xdr:row>4</xdr:row>
      <xdr:rowOff>180974</xdr:rowOff>
    </xdr:from>
    <xdr:to>
      <xdr:col>10</xdr:col>
      <xdr:colOff>706335</xdr:colOff>
      <xdr:row>4</xdr:row>
      <xdr:rowOff>424996</xdr:rowOff>
    </xdr:to>
    <xdr:sp macro="" textlink="">
      <xdr:nvSpPr>
        <xdr:cNvPr id="7" name="CaixaDeTexto 6">
          <a:extLst>
            <a:ext uri="{FF2B5EF4-FFF2-40B4-BE49-F238E27FC236}">
              <a16:creationId xmlns:a16="http://schemas.microsoft.com/office/drawing/2014/main" id="{00000000-0008-0000-0000-000007000000}"/>
            </a:ext>
          </a:extLst>
        </xdr:cNvPr>
        <xdr:cNvSpPr txBox="1"/>
      </xdr:nvSpPr>
      <xdr:spPr>
        <a:xfrm>
          <a:off x="13988144" y="1582510"/>
          <a:ext cx="1359477" cy="2440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050" b="1">
              <a:latin typeface="Arial" panose="020B0604020202020204" pitchFamily="7" charset="0"/>
              <a:cs typeface="Arial" panose="020B0604020202020204" pitchFamily="7" charset="0"/>
            </a:rPr>
            <a:t>Guia do Usuário</a:t>
          </a:r>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6515B-B797-4C1B-B773-83E73CC6B9A4}">
  <dimension ref="A1:K20"/>
  <sheetViews>
    <sheetView zoomScale="70" zoomScaleNormal="70" workbookViewId="0">
      <selection activeCell="A21" sqref="A1:XFD1048576"/>
    </sheetView>
  </sheetViews>
  <sheetFormatPr defaultColWidth="0" defaultRowHeight="15" zeroHeight="1"/>
  <cols>
    <col min="1" max="11" width="9.140625" customWidth="1"/>
    <col min="12" max="16384" width="9.140625" hidden="1"/>
  </cols>
  <sheetData>
    <row r="1" spans="1:11">
      <c r="A1" s="412" t="s">
        <v>725</v>
      </c>
      <c r="B1" s="413"/>
      <c r="C1" s="413"/>
      <c r="D1" s="413"/>
      <c r="E1" s="413"/>
      <c r="F1" s="413"/>
      <c r="G1" s="413"/>
      <c r="H1" s="413"/>
      <c r="I1" s="413"/>
      <c r="J1" s="413"/>
      <c r="K1" s="413"/>
    </row>
    <row r="2" spans="1:11">
      <c r="A2" s="413"/>
      <c r="B2" s="413"/>
      <c r="C2" s="413"/>
      <c r="D2" s="413"/>
      <c r="E2" s="413"/>
      <c r="F2" s="413"/>
      <c r="G2" s="413"/>
      <c r="H2" s="413"/>
      <c r="I2" s="413"/>
      <c r="J2" s="413"/>
      <c r="K2" s="413"/>
    </row>
    <row r="3" spans="1:11">
      <c r="A3" s="413"/>
      <c r="B3" s="413"/>
      <c r="C3" s="413"/>
      <c r="D3" s="413"/>
      <c r="E3" s="413"/>
      <c r="F3" s="413"/>
      <c r="G3" s="413"/>
      <c r="H3" s="413"/>
      <c r="I3" s="413"/>
      <c r="J3" s="413"/>
      <c r="K3" s="413"/>
    </row>
    <row r="4" spans="1:11">
      <c r="A4" s="413"/>
      <c r="B4" s="413"/>
      <c r="C4" s="413"/>
      <c r="D4" s="413"/>
      <c r="E4" s="413"/>
      <c r="F4" s="413"/>
      <c r="G4" s="413"/>
      <c r="H4" s="413"/>
      <c r="I4" s="413"/>
      <c r="J4" s="413"/>
      <c r="K4" s="413"/>
    </row>
    <row r="5" spans="1:11">
      <c r="A5" s="413"/>
      <c r="B5" s="413"/>
      <c r="C5" s="413"/>
      <c r="D5" s="413"/>
      <c r="E5" s="413"/>
      <c r="F5" s="413"/>
      <c r="G5" s="413"/>
      <c r="H5" s="413"/>
      <c r="I5" s="413"/>
      <c r="J5" s="413"/>
      <c r="K5" s="413"/>
    </row>
    <row r="6" spans="1:11">
      <c r="A6" s="413"/>
      <c r="B6" s="413"/>
      <c r="C6" s="413"/>
      <c r="D6" s="413"/>
      <c r="E6" s="413"/>
      <c r="F6" s="413"/>
      <c r="G6" s="413"/>
      <c r="H6" s="413"/>
      <c r="I6" s="413"/>
      <c r="J6" s="413"/>
      <c r="K6" s="413"/>
    </row>
    <row r="7" spans="1:11">
      <c r="A7" s="413"/>
      <c r="B7" s="413"/>
      <c r="C7" s="413"/>
      <c r="D7" s="413"/>
      <c r="E7" s="413"/>
      <c r="F7" s="413"/>
      <c r="G7" s="413"/>
      <c r="H7" s="413"/>
      <c r="I7" s="413"/>
      <c r="J7" s="413"/>
      <c r="K7" s="413"/>
    </row>
    <row r="8" spans="1:11">
      <c r="A8" s="413"/>
      <c r="B8" s="413"/>
      <c r="C8" s="413"/>
      <c r="D8" s="413"/>
      <c r="E8" s="413"/>
      <c r="F8" s="413"/>
      <c r="G8" s="413"/>
      <c r="H8" s="413"/>
      <c r="I8" s="413"/>
      <c r="J8" s="413"/>
      <c r="K8" s="413"/>
    </row>
    <row r="9" spans="1:11">
      <c r="A9" s="413"/>
      <c r="B9" s="413"/>
      <c r="C9" s="413"/>
      <c r="D9" s="413"/>
      <c r="E9" s="413"/>
      <c r="F9" s="413"/>
      <c r="G9" s="413"/>
      <c r="H9" s="413"/>
      <c r="I9" s="413"/>
      <c r="J9" s="413"/>
      <c r="K9" s="413"/>
    </row>
    <row r="10" spans="1:11" ht="72" customHeight="1">
      <c r="A10" s="413"/>
      <c r="B10" s="413"/>
      <c r="C10" s="413"/>
      <c r="D10" s="413"/>
      <c r="E10" s="413"/>
      <c r="F10" s="413"/>
      <c r="G10" s="413"/>
      <c r="H10" s="413"/>
      <c r="I10" s="413"/>
      <c r="J10" s="413"/>
      <c r="K10" s="413"/>
    </row>
    <row r="11" spans="1:11">
      <c r="A11" s="413"/>
      <c r="B11" s="413"/>
      <c r="C11" s="413"/>
      <c r="D11" s="413"/>
      <c r="E11" s="413"/>
      <c r="F11" s="413"/>
      <c r="G11" s="413"/>
      <c r="H11" s="413"/>
      <c r="I11" s="413"/>
      <c r="J11" s="413"/>
      <c r="K11" s="413"/>
    </row>
    <row r="12" spans="1:11" ht="31.5" customHeight="1">
      <c r="A12" s="413"/>
      <c r="B12" s="413"/>
      <c r="C12" s="413"/>
      <c r="D12" s="413"/>
      <c r="E12" s="413"/>
      <c r="F12" s="413"/>
      <c r="G12" s="413"/>
      <c r="H12" s="413"/>
      <c r="I12" s="413"/>
      <c r="J12" s="413"/>
      <c r="K12" s="413"/>
    </row>
    <row r="13" spans="1:11" ht="46.5" customHeight="1">
      <c r="A13" s="413"/>
      <c r="B13" s="413"/>
      <c r="C13" s="413"/>
      <c r="D13" s="413"/>
      <c r="E13" s="413"/>
      <c r="F13" s="413"/>
      <c r="G13" s="413"/>
      <c r="H13" s="413"/>
      <c r="I13" s="413"/>
      <c r="J13" s="413"/>
      <c r="K13" s="413"/>
    </row>
    <row r="14" spans="1:11">
      <c r="A14" s="413"/>
      <c r="B14" s="413"/>
      <c r="C14" s="413"/>
      <c r="D14" s="413"/>
      <c r="E14" s="413"/>
      <c r="F14" s="413"/>
      <c r="G14" s="413"/>
      <c r="H14" s="413"/>
      <c r="I14" s="413"/>
      <c r="J14" s="413"/>
      <c r="K14" s="413"/>
    </row>
    <row r="15" spans="1:11" ht="39.75" customHeight="1">
      <c r="A15" s="413"/>
      <c r="B15" s="413"/>
      <c r="C15" s="413"/>
      <c r="D15" s="413"/>
      <c r="E15" s="413"/>
      <c r="F15" s="413"/>
      <c r="G15" s="413"/>
      <c r="H15" s="413"/>
      <c r="I15" s="413"/>
      <c r="J15" s="413"/>
      <c r="K15" s="413"/>
    </row>
    <row r="16" spans="1:11">
      <c r="A16" s="413"/>
      <c r="B16" s="413"/>
      <c r="C16" s="413"/>
      <c r="D16" s="413"/>
      <c r="E16" s="413"/>
      <c r="F16" s="413"/>
      <c r="G16" s="413"/>
      <c r="H16" s="413"/>
      <c r="I16" s="413"/>
      <c r="J16" s="413"/>
      <c r="K16" s="413"/>
    </row>
    <row r="17" spans="1:11" ht="60" customHeight="1">
      <c r="A17" s="413"/>
      <c r="B17" s="413"/>
      <c r="C17" s="413"/>
      <c r="D17" s="413"/>
      <c r="E17" s="413"/>
      <c r="F17" s="413"/>
      <c r="G17" s="413"/>
      <c r="H17" s="413"/>
      <c r="I17" s="413"/>
      <c r="J17" s="413"/>
      <c r="K17" s="413"/>
    </row>
    <row r="18" spans="1:11" ht="45.75" customHeight="1">
      <c r="A18" s="413"/>
      <c r="B18" s="413"/>
      <c r="C18" s="413"/>
      <c r="D18" s="413"/>
      <c r="E18" s="413"/>
      <c r="F18" s="413"/>
      <c r="G18" s="413"/>
      <c r="H18" s="413"/>
      <c r="I18" s="413"/>
      <c r="J18" s="413"/>
      <c r="K18" s="413"/>
    </row>
    <row r="19" spans="1:11" ht="40.5" customHeight="1">
      <c r="A19" s="413"/>
      <c r="B19" s="413"/>
      <c r="C19" s="413"/>
      <c r="D19" s="413"/>
      <c r="E19" s="413"/>
      <c r="F19" s="413"/>
      <c r="G19" s="413"/>
      <c r="H19" s="413"/>
      <c r="I19" s="413"/>
      <c r="J19" s="413"/>
      <c r="K19" s="413"/>
    </row>
    <row r="20" spans="1:11" ht="132" customHeight="1">
      <c r="A20" s="413"/>
      <c r="B20" s="413"/>
      <c r="C20" s="413"/>
      <c r="D20" s="413"/>
      <c r="E20" s="413"/>
      <c r="F20" s="413"/>
      <c r="G20" s="413"/>
      <c r="H20" s="413"/>
      <c r="I20" s="413"/>
      <c r="J20" s="413"/>
      <c r="K20" s="413"/>
    </row>
  </sheetData>
  <sheetProtection algorithmName="SHA-512" hashValue="Rq7fLn5tAw7nQz6mbACha+Wz47PwmIyqZGJmjsoTLfdEXTYvEmeQ3of67gD0PRJdRDsyfpANflTyx8ydFwZgrA==" saltValue="RBtx1ZIQLU3m8ME7SzpuEA==" spinCount="100000" sheet="1" objects="1" scenarios="1"/>
  <mergeCells count="1">
    <mergeCell ref="A1:K20"/>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492"/>
  <sheetViews>
    <sheetView tabSelected="1" topLeftCell="B1" zoomScale="70" zoomScaleNormal="70" zoomScaleSheetLayoutView="70" workbookViewId="0">
      <selection activeCell="I4" sqref="I4"/>
    </sheetView>
  </sheetViews>
  <sheetFormatPr defaultColWidth="0" defaultRowHeight="15" outlineLevelRow="1"/>
  <cols>
    <col min="1" max="1" width="5.85546875" style="9" hidden="1" customWidth="1"/>
    <col min="2" max="2" width="13.28515625" style="137" customWidth="1"/>
    <col min="3" max="3" width="26.42578125" style="137" customWidth="1"/>
    <col min="4" max="4" width="35.7109375" style="138" customWidth="1"/>
    <col min="5" max="5" width="26.42578125" style="138" customWidth="1"/>
    <col min="6" max="6" width="24.7109375" style="139" customWidth="1"/>
    <col min="7" max="7" width="26.42578125" style="137" customWidth="1"/>
    <col min="8" max="8" width="5.7109375" style="137" customWidth="1"/>
    <col min="9" max="9" width="25.42578125" style="140" customWidth="1"/>
    <col min="10" max="10" width="25.140625" style="141" customWidth="1"/>
    <col min="11" max="11" width="17.140625" style="142" customWidth="1"/>
    <col min="12" max="12" width="12.5703125" style="10" hidden="1" customWidth="1"/>
    <col min="13" max="13" width="14.7109375" style="11" hidden="1" customWidth="1"/>
    <col min="14" max="14" width="14.42578125" style="10" hidden="1" customWidth="1"/>
    <col min="15" max="15" width="14.42578125" style="11" hidden="1" customWidth="1"/>
    <col min="16" max="16" width="11.28515625" style="12" hidden="1" customWidth="1"/>
    <col min="17" max="17" width="16.85546875" style="12" hidden="1" customWidth="1"/>
    <col min="18" max="19" width="16.85546875" style="13" hidden="1" customWidth="1"/>
    <col min="20" max="20" width="22.140625" style="13" hidden="1" customWidth="1"/>
    <col min="21" max="21" width="19" style="13" hidden="1" customWidth="1"/>
    <col min="22" max="23" width="19" style="12" hidden="1" customWidth="1"/>
    <col min="24" max="24" width="10.85546875" style="12" hidden="1" customWidth="1"/>
    <col min="25" max="16384" width="10.85546875" style="12" hidden="1"/>
  </cols>
  <sheetData>
    <row r="2" spans="1:21" ht="51.95" customHeight="1" thickBot="1">
      <c r="L2" s="15" t="s">
        <v>0</v>
      </c>
      <c r="M2" s="16" t="s">
        <v>1</v>
      </c>
      <c r="N2" s="17" t="s">
        <v>2</v>
      </c>
      <c r="O2" s="18" t="s">
        <v>3</v>
      </c>
      <c r="S2" s="13" t="s">
        <v>4</v>
      </c>
      <c r="T2" s="13" t="s">
        <v>5</v>
      </c>
      <c r="U2" s="13" t="s">
        <v>6</v>
      </c>
    </row>
    <row r="3" spans="1:21" ht="19.5" customHeight="1" thickBot="1">
      <c r="G3" s="145" t="s">
        <v>726</v>
      </c>
      <c r="I3" s="410">
        <f ca="1">NOW()</f>
        <v>45440.724485185186</v>
      </c>
      <c r="L3" s="15"/>
      <c r="M3" s="16"/>
      <c r="N3" s="17"/>
      <c r="O3" s="18"/>
    </row>
    <row r="4" spans="1:21" ht="24" customHeight="1" thickBot="1">
      <c r="G4" s="145" t="s">
        <v>727</v>
      </c>
      <c r="I4" s="411"/>
      <c r="L4" s="15"/>
      <c r="M4" s="16"/>
      <c r="N4" s="17"/>
      <c r="O4" s="18"/>
    </row>
    <row r="5" spans="1:21" ht="34.5" customHeight="1" thickBot="1">
      <c r="D5" s="143"/>
      <c r="I5" s="144" t="s">
        <v>7</v>
      </c>
      <c r="L5" s="15"/>
      <c r="M5" s="16"/>
      <c r="N5" s="17"/>
      <c r="O5" s="18"/>
    </row>
    <row r="6" spans="1:21" ht="19.5">
      <c r="G6" s="145" t="s">
        <v>8</v>
      </c>
      <c r="I6" s="146" t="s">
        <v>9</v>
      </c>
      <c r="S6" s="35" t="s">
        <v>9</v>
      </c>
      <c r="T6" s="36" t="s">
        <v>10</v>
      </c>
      <c r="U6" s="36" t="s">
        <v>11</v>
      </c>
    </row>
    <row r="7" spans="1:21" ht="19.5">
      <c r="G7" s="145" t="s">
        <v>12</v>
      </c>
      <c r="I7" s="147">
        <v>0</v>
      </c>
      <c r="J7" s="148"/>
      <c r="S7" s="35" t="s">
        <v>13</v>
      </c>
      <c r="T7" s="37" t="s">
        <v>14</v>
      </c>
      <c r="U7" s="36" t="s">
        <v>15</v>
      </c>
    </row>
    <row r="8" spans="1:21" ht="19.5">
      <c r="G8" s="145" t="s">
        <v>16</v>
      </c>
      <c r="I8" s="146" t="s">
        <v>14</v>
      </c>
      <c r="S8" s="38" t="s">
        <v>17</v>
      </c>
      <c r="U8" s="36" t="s">
        <v>18</v>
      </c>
    </row>
    <row r="9" spans="1:21" ht="19.5">
      <c r="G9" s="145" t="s">
        <v>19</v>
      </c>
      <c r="I9" s="146" t="s">
        <v>14</v>
      </c>
    </row>
    <row r="10" spans="1:21" ht="19.5">
      <c r="D10" s="149"/>
    </row>
    <row r="11" spans="1:21" ht="30.95" customHeight="1">
      <c r="B11" s="150"/>
      <c r="C11" s="471" t="s">
        <v>721</v>
      </c>
      <c r="D11" s="471"/>
      <c r="E11" s="471"/>
      <c r="F11" s="471"/>
      <c r="G11" s="467" t="s">
        <v>723</v>
      </c>
      <c r="H11" s="467"/>
      <c r="I11" s="467"/>
      <c r="J11" s="151">
        <f>J13/(1-0.05-0.0925)</f>
        <v>0</v>
      </c>
    </row>
    <row r="12" spans="1:21" ht="24" customHeight="1">
      <c r="B12" s="150"/>
      <c r="C12" s="471"/>
      <c r="D12" s="471"/>
      <c r="E12" s="471"/>
      <c r="F12" s="471"/>
      <c r="G12" s="152"/>
      <c r="H12" s="152"/>
      <c r="I12" s="407" t="s">
        <v>20</v>
      </c>
      <c r="J12" s="408">
        <f>J13/(1-0.05)-J13</f>
        <v>0</v>
      </c>
    </row>
    <row r="13" spans="1:21" ht="22.5">
      <c r="A13" s="14"/>
      <c r="B13" s="153"/>
      <c r="C13" s="472"/>
      <c r="D13" s="472"/>
      <c r="E13" s="472"/>
      <c r="F13" s="472"/>
      <c r="G13" s="467" t="s">
        <v>724</v>
      </c>
      <c r="H13" s="467"/>
      <c r="I13" s="467"/>
      <c r="J13" s="151">
        <f>SUM(J14:J16)</f>
        <v>0</v>
      </c>
    </row>
    <row r="14" spans="1:21" ht="19.5" customHeight="1">
      <c r="C14" s="473" t="s">
        <v>728</v>
      </c>
      <c r="D14" s="473"/>
      <c r="E14" s="473"/>
      <c r="F14" s="473"/>
      <c r="G14" s="473"/>
      <c r="H14" s="138"/>
      <c r="I14" s="154" t="s">
        <v>11</v>
      </c>
      <c r="J14" s="155">
        <f>SUM(J19,J22,J25,J28,J31)</f>
        <v>0</v>
      </c>
    </row>
    <row r="15" spans="1:21" ht="19.5">
      <c r="C15" s="473"/>
      <c r="D15" s="473"/>
      <c r="E15" s="473"/>
      <c r="F15" s="473"/>
      <c r="G15" s="473"/>
      <c r="H15" s="138"/>
      <c r="I15" s="156" t="s">
        <v>15</v>
      </c>
      <c r="J15" s="155">
        <f>SUM(J20,J23,J26,J29,J32)</f>
        <v>0</v>
      </c>
    </row>
    <row r="16" spans="1:21" ht="21" customHeight="1">
      <c r="C16" s="473"/>
      <c r="D16" s="473"/>
      <c r="E16" s="473"/>
      <c r="F16" s="473"/>
      <c r="G16" s="473"/>
      <c r="H16" s="138"/>
      <c r="I16" s="156" t="s">
        <v>722</v>
      </c>
      <c r="J16" s="155">
        <f>J33</f>
        <v>0</v>
      </c>
    </row>
    <row r="17" spans="3:10">
      <c r="C17" s="473"/>
      <c r="D17" s="473"/>
      <c r="E17" s="473"/>
      <c r="F17" s="473"/>
      <c r="G17" s="473"/>
    </row>
    <row r="18" spans="3:10" ht="19.5">
      <c r="C18" s="468" t="s">
        <v>21</v>
      </c>
      <c r="D18" s="468"/>
      <c r="E18" s="469"/>
      <c r="F18" s="468"/>
      <c r="G18" s="157"/>
      <c r="H18" s="157"/>
      <c r="I18" s="158"/>
      <c r="J18" s="159"/>
    </row>
    <row r="19" spans="3:10">
      <c r="E19" s="137"/>
      <c r="F19" s="137"/>
      <c r="I19" s="160" t="s">
        <v>11</v>
      </c>
      <c r="J19" s="141">
        <f>SUM(J41,J106,J122,J137)</f>
        <v>0</v>
      </c>
    </row>
    <row r="20" spans="3:10">
      <c r="E20" s="137"/>
      <c r="F20" s="137"/>
      <c r="I20" s="161" t="s">
        <v>15</v>
      </c>
      <c r="J20" s="141">
        <f>SUM(J42,J107,J123,J138)</f>
        <v>0</v>
      </c>
    </row>
    <row r="21" spans="3:10" ht="19.5">
      <c r="C21" s="468" t="s">
        <v>22</v>
      </c>
      <c r="D21" s="468"/>
      <c r="E21" s="158"/>
      <c r="F21" s="158"/>
      <c r="G21" s="157"/>
      <c r="H21" s="157"/>
      <c r="I21" s="158"/>
      <c r="J21" s="159"/>
    </row>
    <row r="22" spans="3:10">
      <c r="E22" s="137"/>
      <c r="F22" s="137"/>
      <c r="I22" s="160" t="s">
        <v>11</v>
      </c>
      <c r="J22" s="141">
        <f>J158</f>
        <v>0</v>
      </c>
    </row>
    <row r="23" spans="3:10">
      <c r="E23" s="137"/>
      <c r="F23" s="137"/>
      <c r="I23" s="161" t="s">
        <v>15</v>
      </c>
      <c r="J23" s="141">
        <f>J159</f>
        <v>0</v>
      </c>
    </row>
    <row r="24" spans="3:10" ht="19.5">
      <c r="C24" s="157" t="s">
        <v>23</v>
      </c>
      <c r="D24" s="157"/>
      <c r="E24" s="158"/>
      <c r="F24" s="158"/>
      <c r="G24" s="157"/>
      <c r="H24" s="157"/>
      <c r="I24" s="158"/>
      <c r="J24" s="159"/>
    </row>
    <row r="25" spans="3:10">
      <c r="E25" s="137"/>
      <c r="F25" s="137"/>
      <c r="I25" s="160" t="s">
        <v>11</v>
      </c>
      <c r="J25" s="141">
        <f>J252</f>
        <v>0</v>
      </c>
    </row>
    <row r="26" spans="3:10">
      <c r="E26" s="137"/>
      <c r="F26" s="137"/>
      <c r="I26" s="161" t="s">
        <v>15</v>
      </c>
      <c r="J26" s="141">
        <f>J253</f>
        <v>0</v>
      </c>
    </row>
    <row r="27" spans="3:10" ht="19.5">
      <c r="C27" s="157" t="s">
        <v>24</v>
      </c>
      <c r="D27" s="157"/>
      <c r="E27" s="158"/>
      <c r="F27" s="158"/>
      <c r="G27" s="157"/>
      <c r="H27" s="157"/>
      <c r="I27" s="158"/>
      <c r="J27" s="159"/>
    </row>
    <row r="28" spans="3:10">
      <c r="E28" s="137"/>
      <c r="F28" s="137"/>
      <c r="I28" s="160" t="s">
        <v>11</v>
      </c>
      <c r="J28" s="141">
        <f>SUM(J285,J306,J338)</f>
        <v>0</v>
      </c>
    </row>
    <row r="29" spans="3:10">
      <c r="E29" s="137"/>
      <c r="F29" s="137"/>
      <c r="I29" s="161" t="s">
        <v>15</v>
      </c>
      <c r="J29" s="141">
        <f>SUM(J286,J307,J339)</f>
        <v>0</v>
      </c>
    </row>
    <row r="30" spans="3:10" ht="19.5">
      <c r="C30" s="468" t="s">
        <v>25</v>
      </c>
      <c r="D30" s="468"/>
      <c r="E30" s="158"/>
      <c r="F30" s="158"/>
      <c r="G30" s="157"/>
      <c r="H30" s="157"/>
      <c r="I30" s="158"/>
      <c r="J30" s="159"/>
    </row>
    <row r="31" spans="3:10">
      <c r="E31" s="137"/>
      <c r="F31" s="137"/>
      <c r="I31" s="160" t="s">
        <v>11</v>
      </c>
      <c r="J31" s="141">
        <f>SUM(J385)</f>
        <v>0</v>
      </c>
    </row>
    <row r="32" spans="3:10">
      <c r="E32" s="137"/>
      <c r="F32" s="137"/>
      <c r="I32" s="161" t="s">
        <v>15</v>
      </c>
      <c r="J32" s="141">
        <f>SUM(J386)</f>
        <v>0</v>
      </c>
    </row>
    <row r="33" spans="1:23">
      <c r="E33" s="137"/>
      <c r="F33" s="137"/>
      <c r="I33" s="161" t="s">
        <v>722</v>
      </c>
      <c r="J33" s="141">
        <f>SUM(J387,J452,J464)</f>
        <v>0</v>
      </c>
      <c r="R33" s="12"/>
    </row>
    <row r="34" spans="1:23">
      <c r="E34" s="162"/>
      <c r="I34" s="137"/>
      <c r="R34" s="12"/>
    </row>
    <row r="35" spans="1:23">
      <c r="A35" s="12"/>
      <c r="B35" s="163"/>
      <c r="C35" s="163"/>
      <c r="D35" s="163"/>
      <c r="E35" s="164"/>
      <c r="F35" s="163"/>
      <c r="G35" s="163"/>
      <c r="H35" s="163"/>
      <c r="I35" s="163"/>
      <c r="J35" s="165"/>
      <c r="L35" s="12"/>
      <c r="M35" s="12"/>
      <c r="N35" s="12"/>
      <c r="O35" s="12"/>
      <c r="R35" s="12"/>
    </row>
    <row r="36" spans="1:23" ht="56.1" customHeight="1">
      <c r="I36" s="409" t="s">
        <v>27</v>
      </c>
    </row>
    <row r="37" spans="1:23">
      <c r="D37" s="166"/>
    </row>
    <row r="39" spans="1:23" ht="13.5" customHeight="1">
      <c r="B39" s="167"/>
      <c r="C39" s="162"/>
      <c r="D39" s="162"/>
      <c r="E39" s="162"/>
      <c r="F39" s="168"/>
      <c r="G39" s="169"/>
      <c r="H39" s="169"/>
      <c r="J39" s="170"/>
      <c r="L39" s="19"/>
      <c r="M39" s="20"/>
      <c r="N39" s="19"/>
      <c r="O39" s="20"/>
      <c r="V39" s="39" t="e">
        <f>#REF!+W41</f>
        <v>#REF!</v>
      </c>
    </row>
    <row r="40" spans="1:23" ht="48.95" customHeight="1" thickBot="1">
      <c r="A40" s="9" t="s">
        <v>28</v>
      </c>
      <c r="B40" s="171" t="s">
        <v>29</v>
      </c>
      <c r="C40" s="470" t="s">
        <v>30</v>
      </c>
      <c r="D40" s="470"/>
      <c r="E40" s="162"/>
      <c r="F40" s="172"/>
      <c r="G40" s="167"/>
      <c r="H40" s="167"/>
      <c r="J40" s="173"/>
      <c r="L40" s="21"/>
      <c r="M40" s="22"/>
      <c r="N40" s="21"/>
      <c r="O40" s="22"/>
      <c r="Q40" s="40">
        <v>0.85750000000000004</v>
      </c>
      <c r="R40" s="41"/>
      <c r="S40" s="42" t="s">
        <v>31</v>
      </c>
      <c r="T40" s="43" t="s">
        <v>32</v>
      </c>
      <c r="U40" s="43" t="s">
        <v>32</v>
      </c>
      <c r="V40" s="44">
        <v>0.85750000000000004</v>
      </c>
      <c r="W40" s="43" t="s">
        <v>33</v>
      </c>
    </row>
    <row r="41" spans="1:23" ht="32.1" customHeight="1" outlineLevel="1" thickBot="1">
      <c r="A41" s="9" t="s">
        <v>28</v>
      </c>
      <c r="B41" s="174" t="s">
        <v>34</v>
      </c>
      <c r="C41" s="453" t="s">
        <v>35</v>
      </c>
      <c r="D41" s="453"/>
      <c r="E41" s="453"/>
      <c r="F41" s="453"/>
      <c r="G41" s="453"/>
      <c r="H41" s="175"/>
      <c r="I41" s="176" t="s">
        <v>11</v>
      </c>
      <c r="J41" s="177">
        <f>SUM(J46,J48,J50,J61)</f>
        <v>0</v>
      </c>
      <c r="L41" s="21"/>
      <c r="M41" s="22"/>
      <c r="N41" s="21"/>
      <c r="O41" s="22"/>
      <c r="Q41" s="45" t="s">
        <v>36</v>
      </c>
      <c r="R41" s="46"/>
      <c r="S41" s="47"/>
      <c r="T41" s="48" t="s">
        <v>37</v>
      </c>
      <c r="U41" s="49" t="s">
        <v>38</v>
      </c>
      <c r="V41" s="50" t="s">
        <v>39</v>
      </c>
      <c r="W41" s="51"/>
    </row>
    <row r="42" spans="1:23" ht="32.1" customHeight="1" outlineLevel="1" thickBot="1">
      <c r="A42" s="9" t="s">
        <v>28</v>
      </c>
      <c r="B42" s="178"/>
      <c r="C42" s="178"/>
      <c r="D42" s="178"/>
      <c r="E42" s="179"/>
      <c r="F42" s="178"/>
      <c r="G42" s="178"/>
      <c r="H42" s="178"/>
      <c r="I42" s="180" t="s">
        <v>15</v>
      </c>
      <c r="J42" s="181">
        <f>SUM(J47,J49,J51,J62)</f>
        <v>0</v>
      </c>
      <c r="L42" s="21"/>
      <c r="M42" s="22"/>
      <c r="N42" s="21"/>
      <c r="O42" s="22"/>
      <c r="Q42" s="52"/>
      <c r="R42" s="46"/>
      <c r="S42" s="47"/>
      <c r="T42" s="48"/>
      <c r="U42" s="49"/>
      <c r="V42" s="50"/>
      <c r="W42" s="51"/>
    </row>
    <row r="43" spans="1:23" ht="32.1" customHeight="1" outlineLevel="1">
      <c r="B43" s="161" t="s">
        <v>40</v>
      </c>
      <c r="C43" s="437" t="s">
        <v>41</v>
      </c>
      <c r="D43" s="437"/>
      <c r="E43" s="183" t="s">
        <v>42</v>
      </c>
      <c r="F43" s="184">
        <v>6.0000000000000001E-3</v>
      </c>
      <c r="G43" s="185" t="s">
        <v>43</v>
      </c>
      <c r="H43" s="186"/>
      <c r="J43" s="187"/>
      <c r="L43" s="21" t="s">
        <v>44</v>
      </c>
      <c r="M43" s="22" t="s">
        <v>44</v>
      </c>
      <c r="N43" s="21" t="s">
        <v>45</v>
      </c>
      <c r="O43" s="22" t="s">
        <v>45</v>
      </c>
      <c r="Q43" s="53">
        <f t="shared" ref="Q43:Q51" si="0">F43/$Q$40</f>
        <v>6.9970845481049562E-3</v>
      </c>
      <c r="R43" s="46"/>
      <c r="S43" s="54" t="s">
        <v>42</v>
      </c>
      <c r="T43" s="54">
        <v>6.0000000000000001E-3</v>
      </c>
      <c r="U43" s="54">
        <v>6.0000000000000001E-3</v>
      </c>
      <c r="V43" s="55">
        <f t="shared" ref="V43:V51" si="1">T43/$V$40</f>
        <v>6.9970845481049562E-3</v>
      </c>
      <c r="W43" s="56">
        <f>U43</f>
        <v>6.0000000000000001E-3</v>
      </c>
    </row>
    <row r="44" spans="1:23" ht="32.1" customHeight="1" outlineLevel="1">
      <c r="B44" s="188" t="s">
        <v>46</v>
      </c>
      <c r="C44" s="458" t="s">
        <v>47</v>
      </c>
      <c r="D44" s="458"/>
      <c r="E44" s="183" t="s">
        <v>42</v>
      </c>
      <c r="F44" s="184">
        <v>1.2999999999999999E-2</v>
      </c>
      <c r="G44" s="190" t="s">
        <v>43</v>
      </c>
      <c r="H44" s="186"/>
      <c r="J44" s="187"/>
      <c r="L44" s="21" t="s">
        <v>44</v>
      </c>
      <c r="M44" s="22" t="s">
        <v>44</v>
      </c>
      <c r="N44" s="21" t="s">
        <v>45</v>
      </c>
      <c r="O44" s="22" t="s">
        <v>45</v>
      </c>
      <c r="Q44" s="53">
        <f t="shared" si="0"/>
        <v>1.5160349854227404E-2</v>
      </c>
      <c r="R44" s="46"/>
      <c r="S44" s="54" t="s">
        <v>42</v>
      </c>
      <c r="T44" s="54">
        <v>1.2999999999999999E-2</v>
      </c>
      <c r="U44" s="54">
        <v>1.2999999999999999E-2</v>
      </c>
      <c r="V44" s="55">
        <f t="shared" si="1"/>
        <v>1.5160349854227404E-2</v>
      </c>
      <c r="W44" s="56">
        <f>U44</f>
        <v>1.2999999999999999E-2</v>
      </c>
    </row>
    <row r="45" spans="1:23" ht="32.1" customHeight="1" outlineLevel="1">
      <c r="B45" s="188" t="s">
        <v>48</v>
      </c>
      <c r="C45" s="458" t="s">
        <v>49</v>
      </c>
      <c r="D45" s="458"/>
      <c r="E45" s="183" t="s">
        <v>42</v>
      </c>
      <c r="F45" s="184">
        <v>0.02</v>
      </c>
      <c r="G45" s="190" t="s">
        <v>43</v>
      </c>
      <c r="H45" s="186"/>
      <c r="J45" s="187"/>
      <c r="L45" s="21" t="s">
        <v>44</v>
      </c>
      <c r="M45" s="22" t="s">
        <v>44</v>
      </c>
      <c r="N45" s="21" t="s">
        <v>45</v>
      </c>
      <c r="O45" s="22" t="s">
        <v>45</v>
      </c>
      <c r="Q45" s="53">
        <f t="shared" si="0"/>
        <v>2.3323615160349854E-2</v>
      </c>
      <c r="R45" s="46"/>
      <c r="S45" s="54" t="s">
        <v>42</v>
      </c>
      <c r="T45" s="54">
        <v>0.02</v>
      </c>
      <c r="U45" s="54">
        <v>0.02</v>
      </c>
      <c r="V45" s="55">
        <f t="shared" si="1"/>
        <v>2.3323615160349854E-2</v>
      </c>
      <c r="W45" s="56">
        <f>U45</f>
        <v>0.02</v>
      </c>
    </row>
    <row r="46" spans="1:23" ht="32.1" customHeight="1" outlineLevel="1">
      <c r="A46" s="11"/>
      <c r="B46" s="434" t="s">
        <v>50</v>
      </c>
      <c r="C46" s="438" t="s">
        <v>51</v>
      </c>
      <c r="D46" s="438"/>
      <c r="E46" s="192" t="s">
        <v>11</v>
      </c>
      <c r="F46" s="193">
        <v>2905.8160442149901</v>
      </c>
      <c r="G46" s="194"/>
      <c r="H46" s="169"/>
      <c r="I46" s="195">
        <v>0</v>
      </c>
      <c r="J46" s="196">
        <f>IFERROR(_xlfn.IFS($I$6="Exportação","N/A",$I$6="Cabotagem","N/A",$I$6="Importação",IF(F43*$I$7*I46&gt;F46*I46,$I$7*F43*I46,F46*I46))*(IF($I$8="SIM",2,1))*(IF($I$9="SIM",2,1)),"N/A")</f>
        <v>0</v>
      </c>
      <c r="L46" s="21" t="s">
        <v>44</v>
      </c>
      <c r="M46" s="22" t="s">
        <v>44</v>
      </c>
      <c r="N46" s="21" t="s">
        <v>45</v>
      </c>
      <c r="O46" s="22" t="s">
        <v>45</v>
      </c>
      <c r="Q46" s="57">
        <f t="shared" si="0"/>
        <v>3388.7067571020293</v>
      </c>
      <c r="R46" s="46"/>
      <c r="S46" s="58" t="s">
        <v>11</v>
      </c>
      <c r="T46" s="58">
        <v>2905.8160442149901</v>
      </c>
      <c r="U46" s="58">
        <v>2806.9320388831902</v>
      </c>
      <c r="V46" s="59">
        <f t="shared" si="1"/>
        <v>3388.7067571020293</v>
      </c>
      <c r="W46" s="60" t="e">
        <f t="shared" ref="W46:W51" si="2">F46*$V$39</f>
        <v>#REF!</v>
      </c>
    </row>
    <row r="47" spans="1:23" ht="32.1" customHeight="1" outlineLevel="1">
      <c r="A47" s="11"/>
      <c r="B47" s="435"/>
      <c r="C47" s="437"/>
      <c r="D47" s="437"/>
      <c r="E47" s="182" t="s">
        <v>15</v>
      </c>
      <c r="F47" s="197">
        <v>4057.4660060900401</v>
      </c>
      <c r="G47" s="198"/>
      <c r="H47" s="169"/>
      <c r="I47" s="195">
        <v>0</v>
      </c>
      <c r="J47" s="199">
        <f>IFERROR(_xlfn.IFS($I$6="Exportação","N/A",$I$6="Cabotagem","N/A",$I$6="Importação",IF(F43*$I$7*I47&gt;F47*I47,$I$7*F43*I47,F47*I47))*(IF($I$8="SIM",2,1))*(IF($I$9="SIM",2,1)),"N/A")</f>
        <v>0</v>
      </c>
      <c r="L47" s="21" t="s">
        <v>44</v>
      </c>
      <c r="M47" s="22" t="s">
        <v>44</v>
      </c>
      <c r="N47" s="21" t="s">
        <v>45</v>
      </c>
      <c r="O47" s="22" t="s">
        <v>45</v>
      </c>
      <c r="Q47" s="57">
        <f t="shared" si="0"/>
        <v>4731.7387826122913</v>
      </c>
      <c r="R47" s="46"/>
      <c r="S47" s="58" t="s">
        <v>15</v>
      </c>
      <c r="T47" s="58">
        <v>4057.4660060900401</v>
      </c>
      <c r="U47" s="58">
        <v>3919.3917150561801</v>
      </c>
      <c r="V47" s="59">
        <f t="shared" si="1"/>
        <v>4731.7387826122913</v>
      </c>
      <c r="W47" s="60" t="e">
        <f t="shared" si="2"/>
        <v>#REF!</v>
      </c>
    </row>
    <row r="48" spans="1:23" ht="32.1" customHeight="1" outlineLevel="1">
      <c r="A48" s="11"/>
      <c r="B48" s="434" t="s">
        <v>52</v>
      </c>
      <c r="C48" s="438" t="s">
        <v>53</v>
      </c>
      <c r="D48" s="438"/>
      <c r="E48" s="192" t="s">
        <v>11</v>
      </c>
      <c r="F48" s="193">
        <v>6238.9342469222402</v>
      </c>
      <c r="G48" s="194"/>
      <c r="H48" s="169"/>
      <c r="I48" s="195">
        <v>0</v>
      </c>
      <c r="J48" s="196">
        <f>IFERROR(_xlfn.IFS($I$6="Exportação","N/A",$I$6="Cabotagem","N/A",$I$6="Importação",IF(F44*$I$7*I48&gt;F48*I48,$I$7*F44*I48,F48*I48))*(IF($I$8="SIM",2,1))*(IF($I$9="SIM",2,1)),"N/A")</f>
        <v>0</v>
      </c>
      <c r="L48" s="21" t="s">
        <v>44</v>
      </c>
      <c r="M48" s="22" t="s">
        <v>44</v>
      </c>
      <c r="N48" s="21" t="s">
        <v>45</v>
      </c>
      <c r="O48" s="22" t="s">
        <v>45</v>
      </c>
      <c r="Q48" s="57">
        <f t="shared" si="0"/>
        <v>7275.7250692970729</v>
      </c>
      <c r="R48" s="46"/>
      <c r="S48" s="58" t="s">
        <v>11</v>
      </c>
      <c r="T48" s="58">
        <v>6238.9342469222402</v>
      </c>
      <c r="U48" s="58">
        <v>6026.6252783054597</v>
      </c>
      <c r="V48" s="59">
        <f t="shared" si="1"/>
        <v>7275.7250692970729</v>
      </c>
      <c r="W48" s="60" t="e">
        <f t="shared" si="2"/>
        <v>#REF!</v>
      </c>
    </row>
    <row r="49" spans="1:24" ht="32.1" customHeight="1" outlineLevel="1">
      <c r="A49" s="11"/>
      <c r="B49" s="435"/>
      <c r="C49" s="437"/>
      <c r="D49" s="437"/>
      <c r="E49" s="182" t="s">
        <v>15</v>
      </c>
      <c r="F49" s="197">
        <v>8498.2148994378895</v>
      </c>
      <c r="G49" s="198"/>
      <c r="H49" s="169"/>
      <c r="I49" s="195">
        <v>0</v>
      </c>
      <c r="J49" s="199">
        <f>IFERROR(_xlfn.IFS($I$6="Exportação","N/A",$I$6="Cabotagem","N/A",$I$6="Importação",IF(F44*$I$7*I49&gt;F49*I49,$I$7*F44*I49,F49*I49))*(IF($I$8="SIM",2,1))*(IF($I$9="SIM",2,1)),"N/A")</f>
        <v>0</v>
      </c>
      <c r="L49" s="21" t="s">
        <v>44</v>
      </c>
      <c r="M49" s="22" t="s">
        <v>44</v>
      </c>
      <c r="N49" s="21" t="s">
        <v>45</v>
      </c>
      <c r="O49" s="22" t="s">
        <v>45</v>
      </c>
      <c r="Q49" s="57">
        <f t="shared" si="0"/>
        <v>9910.4546932220273</v>
      </c>
      <c r="R49" s="46"/>
      <c r="S49" s="58" t="s">
        <v>15</v>
      </c>
      <c r="T49" s="58">
        <v>8498.2148994378895</v>
      </c>
      <c r="U49" s="58">
        <v>8209.0233213613101</v>
      </c>
      <c r="V49" s="59">
        <f t="shared" si="1"/>
        <v>9910.4546932220273</v>
      </c>
      <c r="W49" s="60" t="e">
        <f t="shared" si="2"/>
        <v>#REF!</v>
      </c>
    </row>
    <row r="50" spans="1:24" ht="32.1" customHeight="1" outlineLevel="1">
      <c r="A50" s="11"/>
      <c r="B50" s="434" t="s">
        <v>54</v>
      </c>
      <c r="C50" s="438" t="s">
        <v>55</v>
      </c>
      <c r="D50" s="438"/>
      <c r="E50" s="192" t="s">
        <v>11</v>
      </c>
      <c r="F50" s="193">
        <v>8515.5524129164405</v>
      </c>
      <c r="G50" s="194"/>
      <c r="H50" s="169"/>
      <c r="I50" s="195">
        <v>0</v>
      </c>
      <c r="J50" s="196">
        <f>IFERROR(_xlfn.IFS($I$6="Exportação","N/A",$I$6="Cabotagem","N/A",$I$6="Importação",IF(F45*$I$7*I50&gt;F50*I50,$I$7*F45*I50,F50*I50))*(IF($I$8="SIM",2,1))*(IF($I$9="SIM",2,1)),"N/A")</f>
        <v>0</v>
      </c>
      <c r="L50" s="21" t="s">
        <v>44</v>
      </c>
      <c r="M50" s="22" t="s">
        <v>44</v>
      </c>
      <c r="N50" s="21" t="s">
        <v>45</v>
      </c>
      <c r="O50" s="22" t="s">
        <v>45</v>
      </c>
      <c r="Q50" s="57">
        <f t="shared" si="0"/>
        <v>9930.6733678325836</v>
      </c>
      <c r="R50" s="46"/>
      <c r="S50" s="58" t="s">
        <v>11</v>
      </c>
      <c r="T50" s="58">
        <v>8515.5524129164405</v>
      </c>
      <c r="U50" s="58">
        <v>8225.7708447134501</v>
      </c>
      <c r="V50" s="59">
        <f t="shared" si="1"/>
        <v>9930.6733678325836</v>
      </c>
      <c r="W50" s="60" t="e">
        <f t="shared" si="2"/>
        <v>#REF!</v>
      </c>
    </row>
    <row r="51" spans="1:24" ht="32.1" customHeight="1" outlineLevel="1">
      <c r="A51" s="11"/>
      <c r="B51" s="435"/>
      <c r="C51" s="437"/>
      <c r="D51" s="437"/>
      <c r="E51" s="182" t="s">
        <v>15</v>
      </c>
      <c r="F51" s="197">
        <v>11525.862626570801</v>
      </c>
      <c r="G51" s="198"/>
      <c r="H51" s="169"/>
      <c r="I51" s="195">
        <v>0</v>
      </c>
      <c r="J51" s="199">
        <f>IFERROR(_xlfn.IFS($I$6="Exportação","N/A",$I$6="Cabotagem","N/A",$I$6="Importação",IF(F45*$I$7*I51&gt;F51*I51,$I$7*F45*I51,F51*I51))*(IF($I$8="SIM",2,1))*(IF($I$9="SIM",2,1)),"N/A")</f>
        <v>0</v>
      </c>
      <c r="L51" s="21" t="s">
        <v>44</v>
      </c>
      <c r="M51" s="22" t="s">
        <v>44</v>
      </c>
      <c r="N51" s="21" t="s">
        <v>45</v>
      </c>
      <c r="O51" s="22" t="s">
        <v>45</v>
      </c>
      <c r="Q51" s="57">
        <f t="shared" si="0"/>
        <v>13441.239214659825</v>
      </c>
      <c r="R51" s="46"/>
      <c r="S51" s="58" t="s">
        <v>15</v>
      </c>
      <c r="T51" s="58">
        <v>11525.862626570801</v>
      </c>
      <c r="U51" s="58">
        <v>11133.6411493412</v>
      </c>
      <c r="V51" s="59">
        <f t="shared" si="1"/>
        <v>13441.239214659825</v>
      </c>
      <c r="W51" s="60" t="e">
        <f t="shared" si="2"/>
        <v>#REF!</v>
      </c>
    </row>
    <row r="52" spans="1:24" ht="24" customHeight="1" outlineLevel="1">
      <c r="B52" s="167"/>
      <c r="C52" s="162"/>
      <c r="D52" s="162"/>
      <c r="E52" s="162"/>
      <c r="F52" s="168"/>
      <c r="G52" s="169"/>
      <c r="H52" s="169"/>
      <c r="J52" s="170"/>
      <c r="L52" s="19"/>
      <c r="M52" s="20"/>
      <c r="N52" s="19"/>
      <c r="O52" s="20"/>
      <c r="R52" s="46"/>
    </row>
    <row r="53" spans="1:24" s="8" customFormat="1" ht="30.95" customHeight="1" outlineLevel="1">
      <c r="A53" s="11" t="s">
        <v>56</v>
      </c>
      <c r="B53" s="200" t="s">
        <v>57</v>
      </c>
      <c r="C53" s="201"/>
      <c r="D53" s="202"/>
      <c r="E53" s="202"/>
      <c r="F53" s="202"/>
      <c r="G53" s="202"/>
      <c r="H53" s="203"/>
      <c r="I53" s="204"/>
      <c r="J53" s="205"/>
      <c r="K53" s="142"/>
      <c r="L53" s="23"/>
      <c r="M53" s="23"/>
      <c r="N53" s="24"/>
      <c r="O53" s="23"/>
      <c r="Q53" s="61"/>
      <c r="R53" s="13"/>
      <c r="S53" s="62"/>
      <c r="T53" s="62"/>
      <c r="U53" s="62"/>
      <c r="V53" s="61"/>
      <c r="W53" s="63"/>
    </row>
    <row r="54" spans="1:24" ht="39.950000000000003" customHeight="1" outlineLevel="1">
      <c r="A54" s="9" t="s">
        <v>56</v>
      </c>
      <c r="B54" s="464" t="s">
        <v>58</v>
      </c>
      <c r="C54" s="464"/>
      <c r="D54" s="464"/>
      <c r="E54" s="464"/>
      <c r="F54" s="464"/>
      <c r="G54" s="464"/>
      <c r="H54" s="162"/>
      <c r="J54" s="187"/>
      <c r="L54" s="25"/>
      <c r="M54" s="25"/>
      <c r="N54" s="26"/>
      <c r="O54" s="25"/>
    </row>
    <row r="55" spans="1:24" ht="30.95" customHeight="1" outlineLevel="1">
      <c r="A55" s="9" t="s">
        <v>56</v>
      </c>
      <c r="B55" s="464" t="s">
        <v>59</v>
      </c>
      <c r="C55" s="464"/>
      <c r="D55" s="464"/>
      <c r="E55" s="464"/>
      <c r="F55" s="464"/>
      <c r="G55" s="464"/>
      <c r="H55" s="162"/>
      <c r="J55" s="187"/>
      <c r="L55" s="25"/>
      <c r="M55" s="25"/>
      <c r="N55" s="26"/>
      <c r="O55" s="25"/>
    </row>
    <row r="56" spans="1:24" ht="30.95" customHeight="1" outlineLevel="1">
      <c r="A56" s="9" t="s">
        <v>56</v>
      </c>
      <c r="B56" s="464" t="s">
        <v>60</v>
      </c>
      <c r="C56" s="464"/>
      <c r="D56" s="464"/>
      <c r="E56" s="464"/>
      <c r="F56" s="464"/>
      <c r="G56" s="464"/>
      <c r="H56" s="162"/>
      <c r="J56" s="187"/>
      <c r="L56" s="25"/>
      <c r="M56" s="25"/>
      <c r="N56" s="26"/>
      <c r="O56" s="25"/>
    </row>
    <row r="57" spans="1:24" ht="68.099999999999994" customHeight="1" outlineLevel="1">
      <c r="A57" s="9" t="s">
        <v>56</v>
      </c>
      <c r="B57" s="465" t="s">
        <v>61</v>
      </c>
      <c r="C57" s="465"/>
      <c r="D57" s="465"/>
      <c r="E57" s="465"/>
      <c r="F57" s="465"/>
      <c r="G57" s="465"/>
      <c r="H57" s="207"/>
      <c r="J57" s="208"/>
      <c r="L57" s="27"/>
      <c r="M57" s="27"/>
      <c r="N57" s="28"/>
      <c r="O57" s="27"/>
    </row>
    <row r="58" spans="1:24" ht="32.1" customHeight="1" outlineLevel="1" thickBot="1">
      <c r="B58" s="167"/>
      <c r="C58" s="162"/>
      <c r="D58" s="162"/>
      <c r="E58" s="162"/>
      <c r="F58" s="168"/>
      <c r="G58" s="169"/>
      <c r="H58" s="169"/>
      <c r="J58" s="170"/>
      <c r="L58" s="19"/>
      <c r="M58" s="20"/>
      <c r="N58" s="19"/>
      <c r="O58" s="20"/>
      <c r="Q58" s="64"/>
      <c r="R58" s="65"/>
      <c r="S58" s="65"/>
      <c r="T58" s="65"/>
      <c r="U58" s="65"/>
      <c r="V58" s="64"/>
      <c r="W58" s="64"/>
    </row>
    <row r="59" spans="1:24" ht="30" customHeight="1" outlineLevel="1" thickBot="1">
      <c r="A59" s="9" t="s">
        <v>28</v>
      </c>
      <c r="B59" s="209" t="s">
        <v>62</v>
      </c>
      <c r="C59" s="451" t="s">
        <v>63</v>
      </c>
      <c r="D59" s="451"/>
      <c r="E59" s="451"/>
      <c r="F59" s="451"/>
      <c r="G59" s="210"/>
      <c r="H59" s="210"/>
      <c r="I59" s="211"/>
      <c r="J59" s="212"/>
      <c r="L59" s="21"/>
      <c r="M59" s="22"/>
      <c r="N59" s="21"/>
      <c r="O59" s="22"/>
      <c r="Q59" s="64"/>
      <c r="R59" s="65"/>
      <c r="S59" s="65"/>
      <c r="T59" s="65"/>
      <c r="U59" s="65"/>
      <c r="V59" s="64"/>
      <c r="W59" s="64"/>
      <c r="X59" s="66"/>
    </row>
    <row r="60" spans="1:24" ht="30" customHeight="1" outlineLevel="1">
      <c r="B60" s="213" t="s">
        <v>64</v>
      </c>
      <c r="C60" s="466" t="s">
        <v>65</v>
      </c>
      <c r="D60" s="466"/>
      <c r="E60" s="214"/>
      <c r="F60" s="215" t="s">
        <v>66</v>
      </c>
      <c r="G60" s="216"/>
      <c r="H60" s="169"/>
      <c r="J60" s="170"/>
      <c r="L60" s="21" t="s">
        <v>67</v>
      </c>
      <c r="M60" s="22" t="s">
        <v>67</v>
      </c>
      <c r="N60" s="21" t="s">
        <v>67</v>
      </c>
      <c r="O60" s="22" t="s">
        <v>68</v>
      </c>
      <c r="Q60" s="67"/>
      <c r="R60" s="46"/>
      <c r="S60" s="58"/>
      <c r="T60" s="58" t="s">
        <v>66</v>
      </c>
      <c r="U60" s="58" t="s">
        <v>66</v>
      </c>
      <c r="V60" s="59"/>
      <c r="W60" s="60"/>
      <c r="X60" s="66"/>
    </row>
    <row r="61" spans="1:24" ht="31.5" customHeight="1" outlineLevel="1">
      <c r="A61" s="11"/>
      <c r="B61" s="217" t="s">
        <v>69</v>
      </c>
      <c r="C61" s="454" t="s">
        <v>70</v>
      </c>
      <c r="D61" s="454"/>
      <c r="E61" s="218" t="s">
        <v>11</v>
      </c>
      <c r="F61" s="219">
        <v>551.37</v>
      </c>
      <c r="G61" s="220"/>
      <c r="H61" s="169"/>
      <c r="I61" s="195">
        <v>0</v>
      </c>
      <c r="J61" s="199" cm="1">
        <f t="array" ref="J61">IFERROR(_xlfn.IFS($I$6="IMPORTAÇÃO",F61*I61,$I$6="EXPORTAÇÃO","N/A",$I$6="CABOTAGEM","N/A"),"N/A")</f>
        <v>0</v>
      </c>
      <c r="L61" s="29" t="s">
        <v>44</v>
      </c>
      <c r="M61" s="30" t="s">
        <v>44</v>
      </c>
      <c r="N61" s="31" t="s">
        <v>44</v>
      </c>
      <c r="O61" s="32" t="s">
        <v>44</v>
      </c>
      <c r="Q61" s="57">
        <f>F61/$Q$40</f>
        <v>642.99708454810491</v>
      </c>
      <c r="R61" s="46"/>
      <c r="S61" s="58" t="s">
        <v>42</v>
      </c>
      <c r="T61" s="58">
        <v>551.37</v>
      </c>
      <c r="U61" s="58">
        <v>532.60386764331599</v>
      </c>
      <c r="V61" s="59">
        <f>T61/$V$40</f>
        <v>642.99708454810491</v>
      </c>
      <c r="W61" s="60" t="e">
        <f>F61*$V$39</f>
        <v>#REF!</v>
      </c>
      <c r="X61" s="66"/>
    </row>
    <row r="62" spans="1:24" ht="31.5" customHeight="1" outlineLevel="1">
      <c r="A62" s="11"/>
      <c r="B62" s="221"/>
      <c r="C62" s="457"/>
      <c r="D62" s="457"/>
      <c r="E62" s="223" t="s">
        <v>15</v>
      </c>
      <c r="F62" s="224">
        <v>551.37</v>
      </c>
      <c r="G62" s="198"/>
      <c r="H62" s="169"/>
      <c r="I62" s="195">
        <v>0</v>
      </c>
      <c r="J62" s="199" cm="1">
        <f t="array" ref="J62">IFERROR(_xlfn.IFS($I$6="IMPORTAÇÃO",F62*I62,$I$6="EXPORTAÇÃO","N/A",$I$6="CABOTAGEM","N/A"),"N/A")</f>
        <v>0</v>
      </c>
      <c r="L62" s="29" t="s">
        <v>44</v>
      </c>
      <c r="M62" s="30" t="s">
        <v>44</v>
      </c>
      <c r="N62" s="31" t="s">
        <v>44</v>
      </c>
      <c r="O62" s="32" t="s">
        <v>44</v>
      </c>
      <c r="Q62" s="57"/>
      <c r="R62" s="46"/>
      <c r="S62" s="58"/>
      <c r="T62" s="58"/>
      <c r="U62" s="58"/>
      <c r="V62" s="59"/>
      <c r="W62" s="60"/>
      <c r="X62" s="66"/>
    </row>
    <row r="63" spans="1:24" ht="30" customHeight="1" outlineLevel="1">
      <c r="B63" s="225" t="s">
        <v>71</v>
      </c>
      <c r="C63" s="452" t="s">
        <v>72</v>
      </c>
      <c r="D63" s="452"/>
      <c r="E63" s="226" t="s">
        <v>73</v>
      </c>
      <c r="F63" s="215" t="s">
        <v>66</v>
      </c>
      <c r="G63" s="227"/>
      <c r="H63" s="169"/>
      <c r="J63" s="170"/>
      <c r="L63" s="21" t="s">
        <v>67</v>
      </c>
      <c r="M63" s="22" t="s">
        <v>67</v>
      </c>
      <c r="N63" s="22" t="s">
        <v>68</v>
      </c>
      <c r="O63" s="22" t="s">
        <v>67</v>
      </c>
      <c r="Q63" s="67"/>
      <c r="R63" s="46"/>
      <c r="S63" s="58" t="s">
        <v>74</v>
      </c>
      <c r="T63" s="58" t="s">
        <v>66</v>
      </c>
      <c r="U63" s="58" t="s">
        <v>66</v>
      </c>
      <c r="V63" s="59"/>
      <c r="W63" s="60"/>
      <c r="X63" s="66"/>
    </row>
    <row r="64" spans="1:24" ht="32.1" customHeight="1" outlineLevel="1">
      <c r="B64" s="167"/>
      <c r="C64" s="162"/>
      <c r="D64" s="162"/>
      <c r="E64" s="162"/>
      <c r="F64" s="168"/>
      <c r="G64" s="169"/>
      <c r="H64" s="169"/>
      <c r="J64" s="170"/>
      <c r="L64" s="19"/>
      <c r="M64" s="20"/>
      <c r="N64" s="19"/>
      <c r="O64" s="20"/>
      <c r="Q64" s="68"/>
      <c r="R64" s="69"/>
      <c r="S64" s="69"/>
      <c r="T64" s="69"/>
      <c r="U64" s="69"/>
      <c r="V64" s="68"/>
      <c r="W64" s="68"/>
    </row>
    <row r="65" spans="1:23" ht="23.1" customHeight="1" outlineLevel="1">
      <c r="A65" s="11" t="s">
        <v>56</v>
      </c>
      <c r="B65" s="228" t="s">
        <v>57</v>
      </c>
      <c r="C65" s="229"/>
      <c r="D65" s="230"/>
      <c r="E65" s="231"/>
      <c r="F65" s="230"/>
      <c r="G65" s="230"/>
      <c r="H65" s="232"/>
      <c r="J65" s="233"/>
      <c r="L65" s="33"/>
      <c r="M65" s="33"/>
      <c r="N65" s="34"/>
      <c r="O65" s="33"/>
      <c r="Q65" s="64"/>
      <c r="R65" s="65"/>
      <c r="S65" s="65"/>
      <c r="T65" s="65"/>
      <c r="U65" s="65"/>
      <c r="V65" s="64"/>
      <c r="W65" s="64"/>
    </row>
    <row r="66" spans="1:23" ht="45.95" customHeight="1" outlineLevel="1">
      <c r="A66" s="11" t="s">
        <v>56</v>
      </c>
      <c r="B66" s="463" t="s">
        <v>75</v>
      </c>
      <c r="C66" s="463"/>
      <c r="D66" s="463"/>
      <c r="E66" s="463"/>
      <c r="F66" s="463"/>
      <c r="G66" s="463"/>
      <c r="H66" s="234"/>
      <c r="J66" s="235"/>
      <c r="L66" s="22"/>
      <c r="M66" s="22"/>
      <c r="N66" s="21"/>
      <c r="O66" s="22"/>
    </row>
    <row r="67" spans="1:23" ht="42" customHeight="1" outlineLevel="1">
      <c r="A67" s="11" t="s">
        <v>56</v>
      </c>
      <c r="B67" s="464" t="s">
        <v>76</v>
      </c>
      <c r="C67" s="464"/>
      <c r="D67" s="464"/>
      <c r="E67" s="464"/>
      <c r="F67" s="464"/>
      <c r="G67" s="464"/>
      <c r="H67" s="162"/>
      <c r="J67" s="187"/>
      <c r="L67" s="22"/>
      <c r="M67" s="22"/>
      <c r="N67" s="21"/>
      <c r="O67" s="22"/>
    </row>
    <row r="68" spans="1:23" ht="54.95" customHeight="1" outlineLevel="1">
      <c r="A68" s="11" t="s">
        <v>56</v>
      </c>
      <c r="B68" s="464" t="s">
        <v>77</v>
      </c>
      <c r="C68" s="464"/>
      <c r="D68" s="464"/>
      <c r="E68" s="464"/>
      <c r="F68" s="464"/>
      <c r="G68" s="464"/>
      <c r="H68" s="162"/>
      <c r="J68" s="187"/>
      <c r="L68" s="22"/>
      <c r="M68" s="22"/>
      <c r="N68" s="21"/>
      <c r="O68" s="22"/>
    </row>
    <row r="69" spans="1:23" ht="32.1" customHeight="1" outlineLevel="1">
      <c r="B69" s="167"/>
      <c r="C69" s="162"/>
      <c r="D69" s="162"/>
      <c r="E69" s="162"/>
      <c r="F69" s="168"/>
      <c r="G69" s="169"/>
      <c r="H69" s="169"/>
      <c r="J69" s="170"/>
      <c r="L69" s="19"/>
      <c r="M69" s="20"/>
      <c r="N69" s="19"/>
      <c r="O69" s="20"/>
    </row>
    <row r="70" spans="1:23" ht="30.95" customHeight="1" thickBot="1">
      <c r="A70" s="9" t="s">
        <v>28</v>
      </c>
      <c r="B70" s="236" t="s">
        <v>78</v>
      </c>
      <c r="C70" s="237" t="s">
        <v>79</v>
      </c>
      <c r="D70" s="237"/>
      <c r="E70" s="238"/>
      <c r="F70" s="178"/>
      <c r="G70" s="239"/>
      <c r="H70" s="240"/>
      <c r="J70" s="233"/>
      <c r="L70" s="34"/>
      <c r="M70" s="33"/>
      <c r="N70" s="34"/>
      <c r="O70" s="33"/>
    </row>
    <row r="71" spans="1:23" ht="32.1" customHeight="1" outlineLevel="1">
      <c r="B71" s="161" t="s">
        <v>80</v>
      </c>
      <c r="C71" s="437" t="s">
        <v>41</v>
      </c>
      <c r="D71" s="437" t="s">
        <v>42</v>
      </c>
      <c r="E71" s="183" t="s">
        <v>42</v>
      </c>
      <c r="F71" s="241">
        <v>6.0000000000000001E-3</v>
      </c>
      <c r="G71" s="190" t="s">
        <v>43</v>
      </c>
      <c r="H71" s="186"/>
      <c r="J71" s="242" t="s">
        <v>81</v>
      </c>
      <c r="L71" s="34"/>
      <c r="M71" s="33"/>
      <c r="N71" s="34"/>
      <c r="O71" s="33"/>
      <c r="Q71" s="53"/>
      <c r="R71" s="46"/>
      <c r="S71" s="54" t="s">
        <v>42</v>
      </c>
      <c r="T71" s="54">
        <v>6.0000000000000001E-3</v>
      </c>
      <c r="U71" s="54" t="s">
        <v>82</v>
      </c>
      <c r="V71" s="55">
        <f t="shared" ref="V71:V73" si="3">T71/$V$40</f>
        <v>6.9970845481049562E-3</v>
      </c>
      <c r="W71" s="76" t="s">
        <v>43</v>
      </c>
    </row>
    <row r="72" spans="1:23" ht="32.1" customHeight="1" outlineLevel="1">
      <c r="B72" s="188" t="s">
        <v>83</v>
      </c>
      <c r="C72" s="458" t="s">
        <v>47</v>
      </c>
      <c r="D72" s="458" t="s">
        <v>42</v>
      </c>
      <c r="E72" s="183" t="s">
        <v>42</v>
      </c>
      <c r="F72" s="241">
        <v>1.2999999999999999E-2</v>
      </c>
      <c r="G72" s="190" t="s">
        <v>43</v>
      </c>
      <c r="H72" s="186"/>
      <c r="J72" s="242" t="s">
        <v>81</v>
      </c>
      <c r="L72" s="34"/>
      <c r="M72" s="33"/>
      <c r="N72" s="34"/>
      <c r="O72" s="33"/>
      <c r="Q72" s="53"/>
      <c r="R72" s="46"/>
      <c r="S72" s="54" t="s">
        <v>42</v>
      </c>
      <c r="T72" s="54">
        <v>1.2999999999999999E-2</v>
      </c>
      <c r="U72" s="54" t="s">
        <v>82</v>
      </c>
      <c r="V72" s="55">
        <f t="shared" si="3"/>
        <v>1.5160349854227404E-2</v>
      </c>
      <c r="W72" s="76" t="s">
        <v>43</v>
      </c>
    </row>
    <row r="73" spans="1:23" ht="32.1" customHeight="1" outlineLevel="1">
      <c r="B73" s="188" t="s">
        <v>84</v>
      </c>
      <c r="C73" s="458" t="s">
        <v>49</v>
      </c>
      <c r="D73" s="458" t="s">
        <v>42</v>
      </c>
      <c r="E73" s="183" t="s">
        <v>42</v>
      </c>
      <c r="F73" s="241">
        <v>0.02</v>
      </c>
      <c r="G73" s="190" t="s">
        <v>43</v>
      </c>
      <c r="H73" s="186"/>
      <c r="J73" s="242" t="s">
        <v>81</v>
      </c>
      <c r="L73" s="34"/>
      <c r="M73" s="33"/>
      <c r="N73" s="34"/>
      <c r="O73" s="33"/>
      <c r="Q73" s="53"/>
      <c r="R73" s="46"/>
      <c r="S73" s="54" t="s">
        <v>42</v>
      </c>
      <c r="T73" s="54">
        <v>0.02</v>
      </c>
      <c r="U73" s="54" t="s">
        <v>85</v>
      </c>
      <c r="V73" s="55">
        <f t="shared" si="3"/>
        <v>2.3323615160349854E-2</v>
      </c>
      <c r="W73" s="76" t="s">
        <v>43</v>
      </c>
    </row>
    <row r="74" spans="1:23" ht="32.1" customHeight="1" outlineLevel="1">
      <c r="B74" s="161" t="s">
        <v>86</v>
      </c>
      <c r="C74" s="437" t="s">
        <v>87</v>
      </c>
      <c r="D74" s="437"/>
      <c r="E74" s="182"/>
      <c r="F74" s="243" t="s">
        <v>81</v>
      </c>
      <c r="G74" s="198"/>
      <c r="H74" s="169"/>
      <c r="J74" s="242" t="s">
        <v>81</v>
      </c>
      <c r="L74" s="34"/>
      <c r="M74" s="33"/>
      <c r="N74" s="34"/>
      <c r="O74" s="33"/>
      <c r="Q74" s="57"/>
      <c r="R74" s="46"/>
      <c r="S74" s="58"/>
      <c r="T74" s="54"/>
      <c r="U74" s="54" t="s">
        <v>85</v>
      </c>
      <c r="V74" s="77">
        <f t="shared" ref="V74:V75" si="4">T74/$V$40</f>
        <v>0</v>
      </c>
      <c r="W74" s="56" t="str">
        <f>U74</f>
        <v xml:space="preserve">NA </v>
      </c>
    </row>
    <row r="75" spans="1:23" ht="32.1" customHeight="1" outlineLevel="1">
      <c r="B75" s="161" t="s">
        <v>88</v>
      </c>
      <c r="C75" s="437" t="s">
        <v>89</v>
      </c>
      <c r="D75" s="437"/>
      <c r="E75" s="182"/>
      <c r="F75" s="243" t="s">
        <v>81</v>
      </c>
      <c r="G75" s="198"/>
      <c r="H75" s="169"/>
      <c r="J75" s="242" t="s">
        <v>81</v>
      </c>
      <c r="L75" s="34"/>
      <c r="M75" s="33"/>
      <c r="N75" s="34"/>
      <c r="O75" s="33"/>
      <c r="Q75" s="57"/>
      <c r="R75" s="46"/>
      <c r="S75" s="58"/>
      <c r="T75" s="54"/>
      <c r="U75" s="54" t="s">
        <v>85</v>
      </c>
      <c r="V75" s="77">
        <f t="shared" si="4"/>
        <v>0</v>
      </c>
      <c r="W75" s="56" t="str">
        <f t="shared" ref="W75" si="5">U75</f>
        <v xml:space="preserve">NA </v>
      </c>
    </row>
    <row r="76" spans="1:23" s="8" customFormat="1" ht="30.95" customHeight="1" outlineLevel="1">
      <c r="A76" s="11" t="s">
        <v>56</v>
      </c>
      <c r="B76" s="244" t="s">
        <v>57</v>
      </c>
      <c r="C76" s="167"/>
      <c r="D76" s="162"/>
      <c r="E76" s="162"/>
      <c r="F76" s="162"/>
      <c r="G76" s="162"/>
      <c r="H76" s="162"/>
      <c r="I76" s="204"/>
      <c r="J76" s="187"/>
      <c r="K76" s="142"/>
      <c r="L76" s="22"/>
      <c r="M76" s="22"/>
      <c r="N76" s="21"/>
      <c r="O76" s="22"/>
      <c r="P76" s="12"/>
      <c r="Q76" s="78"/>
      <c r="R76" s="46"/>
      <c r="S76" s="79"/>
      <c r="T76" s="80"/>
      <c r="U76" s="80"/>
      <c r="V76" s="78"/>
      <c r="W76" s="81"/>
    </row>
    <row r="77" spans="1:23" s="8" customFormat="1" ht="17.100000000000001" customHeight="1" outlineLevel="1">
      <c r="A77" s="11" t="s">
        <v>56</v>
      </c>
      <c r="B77" s="439" t="s">
        <v>90</v>
      </c>
      <c r="C77" s="439"/>
      <c r="D77" s="439"/>
      <c r="E77" s="439"/>
      <c r="F77" s="439"/>
      <c r="G77" s="439"/>
      <c r="H77" s="167"/>
      <c r="I77" s="204"/>
      <c r="J77" s="187"/>
      <c r="K77" s="142"/>
      <c r="L77" s="22"/>
      <c r="M77" s="22"/>
      <c r="N77" s="21"/>
      <c r="O77" s="22"/>
      <c r="Q77" s="78"/>
      <c r="R77" s="46"/>
      <c r="S77" s="79"/>
      <c r="T77" s="80"/>
      <c r="U77" s="80"/>
      <c r="V77" s="78"/>
      <c r="W77" s="81"/>
    </row>
    <row r="78" spans="1:23" ht="32.1" customHeight="1" outlineLevel="1">
      <c r="B78" s="167"/>
      <c r="C78" s="162"/>
      <c r="D78" s="162"/>
      <c r="E78" s="162"/>
      <c r="F78" s="168"/>
      <c r="G78" s="169"/>
      <c r="H78" s="169"/>
      <c r="J78" s="170"/>
      <c r="L78" s="34"/>
      <c r="M78" s="33"/>
      <c r="N78" s="34"/>
      <c r="O78" s="33"/>
    </row>
    <row r="79" spans="1:23" ht="30.95" customHeight="1" thickBot="1">
      <c r="A79" s="9" t="s">
        <v>28</v>
      </c>
      <c r="B79" s="236" t="s">
        <v>91</v>
      </c>
      <c r="C79" s="461" t="s">
        <v>92</v>
      </c>
      <c r="D79" s="461"/>
      <c r="E79" s="238"/>
      <c r="F79" s="178"/>
      <c r="G79" s="239"/>
      <c r="H79" s="240"/>
      <c r="J79" s="233"/>
      <c r="L79" s="34"/>
      <c r="M79" s="33"/>
      <c r="N79" s="34"/>
      <c r="O79" s="33"/>
    </row>
    <row r="80" spans="1:23" ht="30.95" customHeight="1" outlineLevel="1" thickBot="1">
      <c r="A80" s="9" t="s">
        <v>28</v>
      </c>
      <c r="B80" s="245" t="s">
        <v>93</v>
      </c>
      <c r="C80" s="462" t="s">
        <v>35</v>
      </c>
      <c r="D80" s="462"/>
      <c r="E80" s="246"/>
      <c r="F80" s="247"/>
      <c r="G80" s="247"/>
      <c r="H80" s="248"/>
      <c r="J80" s="242" t="s">
        <v>81</v>
      </c>
      <c r="L80" s="34"/>
      <c r="M80" s="33"/>
      <c r="N80" s="34"/>
      <c r="O80" s="33"/>
      <c r="Q80" s="78"/>
      <c r="R80" s="69"/>
      <c r="S80" s="41"/>
      <c r="T80" s="41"/>
      <c r="U80" s="41"/>
      <c r="V80" s="82"/>
      <c r="W80" s="82"/>
    </row>
    <row r="81" spans="1:23" ht="30.95" customHeight="1" outlineLevel="1">
      <c r="B81" s="182" t="s">
        <v>94</v>
      </c>
      <c r="C81" s="437" t="s">
        <v>95</v>
      </c>
      <c r="D81" s="437"/>
      <c r="E81" s="183" t="s">
        <v>42</v>
      </c>
      <c r="F81" s="241">
        <v>8.9999999999999993E-3</v>
      </c>
      <c r="G81" s="249" t="s">
        <v>43</v>
      </c>
      <c r="H81" s="250"/>
      <c r="J81" s="242" t="s">
        <v>81</v>
      </c>
      <c r="L81" s="34"/>
      <c r="M81" s="33"/>
      <c r="N81" s="34"/>
      <c r="O81" s="33"/>
      <c r="Q81" s="83">
        <f t="shared" ref="Q81:Q86" si="6">F81/$Q$40</f>
        <v>1.0495626822157433E-2</v>
      </c>
      <c r="R81" s="46"/>
      <c r="S81" s="84" t="s">
        <v>42</v>
      </c>
      <c r="T81" s="85">
        <v>8.9999999999999993E-3</v>
      </c>
      <c r="U81" s="85">
        <v>8.9999999999999993E-3</v>
      </c>
      <c r="V81" s="55">
        <f t="shared" ref="V81:V86" si="7">T81/$V$40</f>
        <v>1.0495626822157433E-2</v>
      </c>
      <c r="W81" s="76" t="s">
        <v>43</v>
      </c>
    </row>
    <row r="82" spans="1:23" ht="30.95" customHeight="1" outlineLevel="1">
      <c r="B82" s="189" t="s">
        <v>96</v>
      </c>
      <c r="C82" s="458" t="s">
        <v>97</v>
      </c>
      <c r="D82" s="458"/>
      <c r="E82" s="183" t="s">
        <v>42</v>
      </c>
      <c r="F82" s="241">
        <v>1.7999999999999999E-2</v>
      </c>
      <c r="G82" s="251" t="s">
        <v>43</v>
      </c>
      <c r="H82" s="250"/>
      <c r="J82" s="242" t="s">
        <v>81</v>
      </c>
      <c r="L82" s="34"/>
      <c r="M82" s="33"/>
      <c r="N82" s="34"/>
      <c r="O82" s="33"/>
      <c r="Q82" s="83">
        <f t="shared" si="6"/>
        <v>2.0991253644314867E-2</v>
      </c>
      <c r="R82" s="46"/>
      <c r="S82" s="84" t="s">
        <v>42</v>
      </c>
      <c r="T82" s="85">
        <v>1.7999999999999999E-2</v>
      </c>
      <c r="U82" s="85">
        <v>1.7999999999999999E-2</v>
      </c>
      <c r="V82" s="55">
        <f t="shared" si="7"/>
        <v>2.0991253644314867E-2</v>
      </c>
      <c r="W82" s="76" t="s">
        <v>43</v>
      </c>
    </row>
    <row r="83" spans="1:23" ht="30.95" customHeight="1" outlineLevel="1">
      <c r="B83" s="189" t="s">
        <v>98</v>
      </c>
      <c r="C83" s="458" t="s">
        <v>99</v>
      </c>
      <c r="D83" s="458"/>
      <c r="E83" s="183" t="s">
        <v>42</v>
      </c>
      <c r="F83" s="241">
        <v>3.5999999999999997E-2</v>
      </c>
      <c r="G83" s="251" t="s">
        <v>43</v>
      </c>
      <c r="H83" s="250"/>
      <c r="J83" s="242" t="s">
        <v>81</v>
      </c>
      <c r="L83" s="34"/>
      <c r="M83" s="33"/>
      <c r="N83" s="34"/>
      <c r="O83" s="33"/>
      <c r="Q83" s="83">
        <f t="shared" si="6"/>
        <v>4.1982507288629733E-2</v>
      </c>
      <c r="R83" s="46"/>
      <c r="S83" s="84" t="s">
        <v>42</v>
      </c>
      <c r="T83" s="85">
        <v>3.5999999999999997E-2</v>
      </c>
      <c r="U83" s="85">
        <v>3.5999999999999997E-2</v>
      </c>
      <c r="V83" s="55">
        <f t="shared" si="7"/>
        <v>4.1982507288629733E-2</v>
      </c>
      <c r="W83" s="76" t="s">
        <v>43</v>
      </c>
    </row>
    <row r="84" spans="1:23" ht="30.95" customHeight="1" outlineLevel="1">
      <c r="B84" s="189" t="s">
        <v>100</v>
      </c>
      <c r="C84" s="458" t="s">
        <v>101</v>
      </c>
      <c r="D84" s="458"/>
      <c r="E84" s="189" t="s">
        <v>102</v>
      </c>
      <c r="F84" s="252">
        <v>3001.4162944024001</v>
      </c>
      <c r="G84" s="253"/>
      <c r="H84" s="254"/>
      <c r="J84" s="242" t="s">
        <v>81</v>
      </c>
      <c r="L84" s="34"/>
      <c r="M84" s="33"/>
      <c r="N84" s="34"/>
      <c r="O84" s="33"/>
      <c r="Q84" s="57">
        <f t="shared" si="6"/>
        <v>3500.1939293322448</v>
      </c>
      <c r="R84" s="46"/>
      <c r="S84" s="86" t="s">
        <v>102</v>
      </c>
      <c r="T84" s="87">
        <v>3001.4162944024001</v>
      </c>
      <c r="U84" s="87">
        <v>2899.2790426484598</v>
      </c>
      <c r="V84" s="59">
        <f t="shared" si="7"/>
        <v>3500.1939293322448</v>
      </c>
      <c r="W84" s="60" t="e">
        <f>F84*$V$39</f>
        <v>#REF!</v>
      </c>
    </row>
    <row r="85" spans="1:23" ht="30.95" customHeight="1" outlineLevel="1">
      <c r="B85" s="189" t="s">
        <v>103</v>
      </c>
      <c r="C85" s="458" t="s">
        <v>104</v>
      </c>
      <c r="D85" s="458"/>
      <c r="E85" s="189" t="s">
        <v>102</v>
      </c>
      <c r="F85" s="252">
        <v>3735.08957851986</v>
      </c>
      <c r="G85" s="253"/>
      <c r="H85" s="254"/>
      <c r="J85" s="242" t="s">
        <v>81</v>
      </c>
      <c r="L85" s="34"/>
      <c r="M85" s="33"/>
      <c r="N85" s="34"/>
      <c r="O85" s="33"/>
      <c r="Q85" s="57">
        <f t="shared" si="6"/>
        <v>4355.7895959415273</v>
      </c>
      <c r="R85" s="46"/>
      <c r="S85" s="86" t="s">
        <v>102</v>
      </c>
      <c r="T85" s="87">
        <v>3735.08957851986</v>
      </c>
      <c r="U85" s="87">
        <v>3607.9856558429901</v>
      </c>
      <c r="V85" s="59">
        <f t="shared" si="7"/>
        <v>4355.7895959415273</v>
      </c>
      <c r="W85" s="60" t="e">
        <f>F85*$V$39</f>
        <v>#REF!</v>
      </c>
    </row>
    <row r="86" spans="1:23" ht="30.95" customHeight="1" outlineLevel="1">
      <c r="B86" s="189" t="s">
        <v>105</v>
      </c>
      <c r="C86" s="458" t="s">
        <v>106</v>
      </c>
      <c r="D86" s="458"/>
      <c r="E86" s="189" t="s">
        <v>102</v>
      </c>
      <c r="F86" s="252">
        <v>4299.7971603924098</v>
      </c>
      <c r="G86" s="253"/>
      <c r="H86" s="254"/>
      <c r="J86" s="242" t="s">
        <v>81</v>
      </c>
      <c r="L86" s="34"/>
      <c r="M86" s="33"/>
      <c r="N86" s="34"/>
      <c r="O86" s="33"/>
      <c r="Q86" s="57">
        <f t="shared" si="6"/>
        <v>5014.3407118278828</v>
      </c>
      <c r="R86" s="46"/>
      <c r="S86" s="86" t="s">
        <v>102</v>
      </c>
      <c r="T86" s="87">
        <v>4299.7971603924098</v>
      </c>
      <c r="U86" s="87">
        <v>4153.4764164553098</v>
      </c>
      <c r="V86" s="59">
        <f t="shared" si="7"/>
        <v>5014.3407118278828</v>
      </c>
      <c r="W86" s="60" t="e">
        <f>F86*$V$39</f>
        <v>#REF!</v>
      </c>
    </row>
    <row r="87" spans="1:23" ht="32.1" customHeight="1" outlineLevel="1">
      <c r="B87" s="201"/>
      <c r="C87" s="206"/>
      <c r="D87" s="206"/>
      <c r="E87" s="206"/>
      <c r="F87" s="255"/>
      <c r="G87" s="256"/>
      <c r="H87" s="169"/>
      <c r="J87" s="170"/>
      <c r="L87" s="34"/>
      <c r="M87" s="33"/>
      <c r="N87" s="34"/>
      <c r="O87" s="33"/>
      <c r="Q87" s="78"/>
      <c r="R87" s="69"/>
      <c r="S87" s="41"/>
      <c r="T87" s="41"/>
      <c r="U87" s="41"/>
      <c r="V87" s="82"/>
      <c r="W87" s="82"/>
    </row>
    <row r="88" spans="1:23" s="8" customFormat="1" ht="30.95" customHeight="1" outlineLevel="1">
      <c r="A88" s="11" t="s">
        <v>56</v>
      </c>
      <c r="B88" s="200" t="s">
        <v>57</v>
      </c>
      <c r="C88" s="201"/>
      <c r="D88" s="206"/>
      <c r="E88" s="206"/>
      <c r="F88" s="206"/>
      <c r="G88" s="206"/>
      <c r="H88" s="162"/>
      <c r="I88" s="204"/>
      <c r="J88" s="187"/>
      <c r="K88" s="142"/>
      <c r="L88" s="22"/>
      <c r="M88" s="22"/>
      <c r="N88" s="21"/>
      <c r="O88" s="22"/>
      <c r="P88" s="12"/>
      <c r="Q88" s="78"/>
      <c r="R88" s="46"/>
      <c r="S88" s="79"/>
      <c r="T88" s="80"/>
      <c r="U88" s="80"/>
      <c r="V88" s="78"/>
      <c r="W88" s="81"/>
    </row>
    <row r="89" spans="1:23" s="8" customFormat="1" ht="42.95" customHeight="1" outlineLevel="1">
      <c r="A89" s="11" t="s">
        <v>56</v>
      </c>
      <c r="B89" s="425" t="s">
        <v>107</v>
      </c>
      <c r="C89" s="425"/>
      <c r="D89" s="425"/>
      <c r="E89" s="425"/>
      <c r="F89" s="425"/>
      <c r="G89" s="425"/>
      <c r="H89" s="167"/>
      <c r="I89" s="204"/>
      <c r="J89" s="187"/>
      <c r="K89" s="142"/>
      <c r="L89" s="22"/>
      <c r="M89" s="22"/>
      <c r="N89" s="21"/>
      <c r="O89" s="22"/>
      <c r="Q89" s="78"/>
      <c r="R89" s="46"/>
      <c r="S89" s="79"/>
      <c r="T89" s="80"/>
      <c r="U89" s="80"/>
      <c r="V89" s="78"/>
      <c r="W89" s="81"/>
    </row>
    <row r="90" spans="1:23" s="8" customFormat="1" ht="27" customHeight="1" outlineLevel="1">
      <c r="A90" s="11" t="s">
        <v>56</v>
      </c>
      <c r="B90" s="425" t="s">
        <v>108</v>
      </c>
      <c r="C90" s="425"/>
      <c r="D90" s="425"/>
      <c r="E90" s="425"/>
      <c r="F90" s="425"/>
      <c r="G90" s="425"/>
      <c r="H90" s="167"/>
      <c r="I90" s="204"/>
      <c r="J90" s="187"/>
      <c r="K90" s="142"/>
      <c r="L90" s="22"/>
      <c r="M90" s="22"/>
      <c r="N90" s="21"/>
      <c r="O90" s="22"/>
      <c r="Q90" s="78"/>
      <c r="R90" s="46"/>
      <c r="S90" s="79"/>
      <c r="T90" s="88"/>
      <c r="U90" s="88"/>
      <c r="V90" s="78"/>
      <c r="W90" s="81"/>
    </row>
    <row r="91" spans="1:23" s="8" customFormat="1" ht="26.1" customHeight="1" outlineLevel="1">
      <c r="A91" s="11" t="s">
        <v>56</v>
      </c>
      <c r="B91" s="425" t="s">
        <v>109</v>
      </c>
      <c r="C91" s="425"/>
      <c r="D91" s="425"/>
      <c r="E91" s="425"/>
      <c r="F91" s="425"/>
      <c r="G91" s="425"/>
      <c r="H91" s="167"/>
      <c r="I91" s="204"/>
      <c r="J91" s="187"/>
      <c r="K91" s="142"/>
      <c r="L91" s="22"/>
      <c r="M91" s="22"/>
      <c r="N91" s="21"/>
      <c r="O91" s="22"/>
      <c r="Q91" s="78"/>
      <c r="R91" s="46"/>
      <c r="S91" s="79"/>
      <c r="T91" s="88"/>
      <c r="U91" s="88"/>
      <c r="V91" s="78"/>
      <c r="W91" s="81"/>
    </row>
    <row r="92" spans="1:23" s="8" customFormat="1" ht="36.950000000000003" customHeight="1" outlineLevel="1">
      <c r="A92" s="11" t="s">
        <v>56</v>
      </c>
      <c r="B92" s="425" t="s">
        <v>110</v>
      </c>
      <c r="C92" s="425"/>
      <c r="D92" s="425"/>
      <c r="E92" s="425"/>
      <c r="F92" s="425"/>
      <c r="G92" s="425"/>
      <c r="H92" s="167"/>
      <c r="I92" s="204"/>
      <c r="J92" s="187"/>
      <c r="K92" s="142"/>
      <c r="L92" s="22"/>
      <c r="M92" s="22"/>
      <c r="N92" s="21"/>
      <c r="O92" s="22"/>
      <c r="Q92" s="78"/>
      <c r="R92" s="46"/>
      <c r="S92" s="79"/>
      <c r="T92" s="80"/>
      <c r="U92" s="80"/>
      <c r="V92" s="78"/>
      <c r="W92" s="81"/>
    </row>
    <row r="93" spans="1:23" ht="17.100000000000001" customHeight="1" outlineLevel="1" thickBot="1">
      <c r="B93" s="167"/>
      <c r="C93" s="162"/>
      <c r="D93" s="162"/>
      <c r="E93" s="162"/>
      <c r="F93" s="168"/>
      <c r="G93" s="169"/>
      <c r="H93" s="169"/>
      <c r="J93" s="170"/>
      <c r="L93" s="34"/>
      <c r="M93" s="33"/>
      <c r="N93" s="34"/>
      <c r="O93" s="33"/>
      <c r="P93" s="8"/>
      <c r="Q93" s="78"/>
      <c r="R93" s="46"/>
      <c r="S93" s="79"/>
      <c r="T93" s="88"/>
      <c r="U93" s="80"/>
      <c r="V93" s="78"/>
      <c r="W93" s="81"/>
    </row>
    <row r="94" spans="1:23" ht="27" customHeight="1" outlineLevel="1" thickBot="1">
      <c r="A94" s="9" t="s">
        <v>28</v>
      </c>
      <c r="B94" s="257" t="s">
        <v>111</v>
      </c>
      <c r="C94" s="459" t="s">
        <v>112</v>
      </c>
      <c r="D94" s="459"/>
      <c r="E94" s="258"/>
      <c r="F94" s="259"/>
      <c r="G94" s="259"/>
      <c r="H94" s="240"/>
      <c r="J94" s="242" t="s">
        <v>81</v>
      </c>
      <c r="L94" s="34"/>
      <c r="M94" s="33"/>
      <c r="N94" s="34"/>
      <c r="O94" s="33"/>
      <c r="Q94" s="89"/>
      <c r="R94" s="90"/>
      <c r="S94" s="91"/>
      <c r="T94" s="91"/>
      <c r="U94" s="91"/>
      <c r="V94" s="89"/>
      <c r="W94" s="92"/>
    </row>
    <row r="95" spans="1:23" ht="32.1" customHeight="1" outlineLevel="1">
      <c r="B95" s="260" t="s">
        <v>113</v>
      </c>
      <c r="C95" s="460" t="s">
        <v>65</v>
      </c>
      <c r="D95" s="460"/>
      <c r="E95" s="214"/>
      <c r="F95" s="215" t="s">
        <v>66</v>
      </c>
      <c r="G95" s="261"/>
      <c r="H95" s="169"/>
      <c r="J95" s="242" t="s">
        <v>81</v>
      </c>
      <c r="L95" s="34"/>
      <c r="M95" s="33"/>
      <c r="N95" s="34"/>
      <c r="O95" s="33"/>
      <c r="Q95" s="93"/>
      <c r="R95" s="94"/>
      <c r="S95" s="85"/>
      <c r="T95" s="85" t="s">
        <v>66</v>
      </c>
      <c r="U95" s="85" t="s">
        <v>66</v>
      </c>
      <c r="V95" s="95"/>
      <c r="W95" s="96"/>
    </row>
    <row r="96" spans="1:23" ht="43.5" customHeight="1" outlineLevel="1">
      <c r="B96" s="188" t="s">
        <v>114</v>
      </c>
      <c r="C96" s="458" t="s">
        <v>115</v>
      </c>
      <c r="D96" s="458"/>
      <c r="E96" s="183" t="s">
        <v>42</v>
      </c>
      <c r="F96" s="252">
        <v>551.37</v>
      </c>
      <c r="G96" s="262"/>
      <c r="H96" s="169"/>
      <c r="J96" s="242" t="s">
        <v>81</v>
      </c>
      <c r="L96" s="19"/>
      <c r="M96" s="20"/>
      <c r="N96" s="34"/>
      <c r="O96" s="33"/>
      <c r="Q96" s="57">
        <f t="shared" ref="Q96" si="8">F96/$Q$40</f>
        <v>642.99708454810491</v>
      </c>
      <c r="R96" s="94"/>
      <c r="S96" s="85" t="s">
        <v>42</v>
      </c>
      <c r="T96" s="87">
        <v>551.37</v>
      </c>
      <c r="U96" s="87">
        <v>532.60386764331599</v>
      </c>
      <c r="V96" s="59">
        <f>T96/$V$40</f>
        <v>642.99708454810491</v>
      </c>
      <c r="W96" s="60" t="e">
        <f>F96*$V$39</f>
        <v>#REF!</v>
      </c>
    </row>
    <row r="97" spans="1:23" ht="45" customHeight="1" outlineLevel="1">
      <c r="B97" s="188" t="s">
        <v>116</v>
      </c>
      <c r="C97" s="458" t="s">
        <v>72</v>
      </c>
      <c r="D97" s="458"/>
      <c r="E97" s="263" t="s">
        <v>117</v>
      </c>
      <c r="F97" s="215" t="s">
        <v>66</v>
      </c>
      <c r="G97" s="262"/>
      <c r="H97" s="169"/>
      <c r="J97" s="242" t="s">
        <v>81</v>
      </c>
      <c r="L97" s="19"/>
      <c r="M97" s="20"/>
      <c r="N97" s="34"/>
      <c r="O97" s="33"/>
      <c r="Q97" s="93"/>
      <c r="R97" s="94"/>
      <c r="S97" s="87" t="s">
        <v>74</v>
      </c>
      <c r="T97" s="85" t="s">
        <v>66</v>
      </c>
      <c r="U97" s="85" t="s">
        <v>66</v>
      </c>
      <c r="V97" s="95"/>
      <c r="W97" s="96"/>
    </row>
    <row r="98" spans="1:23" ht="27" customHeight="1" outlineLevel="1">
      <c r="B98" s="167"/>
      <c r="C98" s="167"/>
      <c r="D98" s="264"/>
      <c r="E98" s="265"/>
      <c r="F98" s="266"/>
      <c r="G98" s="169"/>
      <c r="H98" s="169"/>
      <c r="J98" s="267"/>
      <c r="L98" s="70"/>
      <c r="M98" s="71"/>
      <c r="N98" s="34"/>
      <c r="O98" s="33"/>
      <c r="Q98" s="97"/>
      <c r="R98" s="46"/>
      <c r="S98" s="54"/>
      <c r="T98" s="54" t="s">
        <v>118</v>
      </c>
      <c r="U98" s="54" t="s">
        <v>118</v>
      </c>
      <c r="V98" s="98"/>
      <c r="W98" s="60"/>
    </row>
    <row r="99" spans="1:23" ht="26.1" customHeight="1" outlineLevel="1">
      <c r="A99" s="11" t="s">
        <v>56</v>
      </c>
      <c r="B99" s="228" t="s">
        <v>57</v>
      </c>
      <c r="C99" s="229"/>
      <c r="D99" s="268"/>
      <c r="E99" s="202"/>
      <c r="F99" s="268"/>
      <c r="G99" s="268"/>
      <c r="H99" s="269"/>
      <c r="J99" s="267"/>
      <c r="L99" s="72"/>
      <c r="M99" s="72"/>
      <c r="N99" s="73"/>
      <c r="O99" s="72"/>
    </row>
    <row r="100" spans="1:23" ht="39" customHeight="1" outlineLevel="1">
      <c r="A100" s="11" t="s">
        <v>56</v>
      </c>
      <c r="B100" s="425" t="s">
        <v>119</v>
      </c>
      <c r="C100" s="425"/>
      <c r="D100" s="425"/>
      <c r="E100" s="425"/>
      <c r="F100" s="425"/>
      <c r="G100" s="425"/>
      <c r="H100" s="167"/>
      <c r="J100" s="267"/>
      <c r="L100" s="72"/>
      <c r="M100" s="72"/>
      <c r="N100" s="73"/>
      <c r="O100" s="72"/>
    </row>
    <row r="101" spans="1:23" ht="57" customHeight="1" outlineLevel="1">
      <c r="A101" s="11" t="s">
        <v>56</v>
      </c>
      <c r="B101" s="425" t="s">
        <v>120</v>
      </c>
      <c r="C101" s="425"/>
      <c r="D101" s="425"/>
      <c r="E101" s="425"/>
      <c r="F101" s="425"/>
      <c r="G101" s="425"/>
      <c r="H101" s="167"/>
      <c r="J101" s="187"/>
      <c r="L101" s="22"/>
      <c r="M101" s="22"/>
      <c r="N101" s="21"/>
      <c r="O101" s="22"/>
    </row>
    <row r="102" spans="1:23" ht="26.1" customHeight="1" outlineLevel="1">
      <c r="A102" s="11" t="s">
        <v>56</v>
      </c>
      <c r="B102" s="425" t="s">
        <v>121</v>
      </c>
      <c r="C102" s="425"/>
      <c r="D102" s="425"/>
      <c r="E102" s="425"/>
      <c r="F102" s="425"/>
      <c r="G102" s="425"/>
      <c r="H102" s="167"/>
      <c r="J102" s="187"/>
      <c r="L102" s="22"/>
      <c r="M102" s="22"/>
      <c r="N102" s="21"/>
      <c r="O102" s="22"/>
    </row>
    <row r="103" spans="1:23" ht="84" customHeight="1" outlineLevel="1">
      <c r="A103" s="11" t="s">
        <v>56</v>
      </c>
      <c r="B103" s="425" t="s">
        <v>122</v>
      </c>
      <c r="C103" s="425"/>
      <c r="D103" s="425"/>
      <c r="E103" s="425"/>
      <c r="F103" s="425"/>
      <c r="G103" s="425"/>
      <c r="H103" s="167"/>
      <c r="J103" s="187"/>
      <c r="L103" s="22"/>
      <c r="M103" s="22"/>
      <c r="N103" s="21"/>
      <c r="O103" s="22"/>
    </row>
    <row r="104" spans="1:23" ht="27" customHeight="1" outlineLevel="1">
      <c r="B104" s="167"/>
      <c r="C104" s="167"/>
      <c r="D104" s="264"/>
      <c r="E104" s="265"/>
      <c r="F104" s="266"/>
      <c r="G104" s="169"/>
      <c r="H104" s="169"/>
      <c r="J104" s="170"/>
      <c r="L104" s="21"/>
      <c r="M104" s="22"/>
      <c r="N104" s="34"/>
      <c r="O104" s="33"/>
    </row>
    <row r="105" spans="1:23" ht="32.1" customHeight="1" thickBot="1">
      <c r="A105" s="9" t="s">
        <v>28</v>
      </c>
      <c r="B105" s="270" t="s">
        <v>123</v>
      </c>
      <c r="C105" s="271" t="s">
        <v>124</v>
      </c>
      <c r="D105" s="271"/>
      <c r="E105" s="203"/>
      <c r="F105" s="272"/>
      <c r="G105" s="273"/>
      <c r="H105" s="273"/>
      <c r="J105" s="274"/>
      <c r="L105" s="74"/>
      <c r="M105" s="75"/>
      <c r="N105" s="74"/>
      <c r="O105" s="75"/>
    </row>
    <row r="106" spans="1:23" ht="32.1" customHeight="1" outlineLevel="1">
      <c r="A106" s="9" t="s">
        <v>28</v>
      </c>
      <c r="B106" s="275" t="s">
        <v>125</v>
      </c>
      <c r="C106" s="453" t="s">
        <v>126</v>
      </c>
      <c r="D106" s="453"/>
      <c r="E106" s="453"/>
      <c r="F106" s="453"/>
      <c r="G106" s="175"/>
      <c r="H106" s="175"/>
      <c r="I106" s="176" t="s">
        <v>11</v>
      </c>
      <c r="J106" s="177">
        <f>SUM(J110,J113,)</f>
        <v>0</v>
      </c>
      <c r="L106" s="21"/>
      <c r="M106" s="22"/>
      <c r="N106" s="21"/>
      <c r="O106" s="22"/>
      <c r="Q106" s="99"/>
      <c r="R106" s="69"/>
      <c r="S106" s="41"/>
      <c r="T106" s="41"/>
      <c r="U106" s="41"/>
      <c r="V106" s="82"/>
      <c r="W106" s="82"/>
    </row>
    <row r="107" spans="1:23" ht="32.1" customHeight="1" outlineLevel="1" thickBot="1">
      <c r="A107" s="9" t="s">
        <v>28</v>
      </c>
      <c r="B107" s="276"/>
      <c r="C107" s="277"/>
      <c r="D107" s="277"/>
      <c r="E107" s="277"/>
      <c r="F107" s="277"/>
      <c r="G107" s="278"/>
      <c r="H107" s="278"/>
      <c r="I107" s="180" t="s">
        <v>15</v>
      </c>
      <c r="J107" s="181">
        <f>SUM(J111,J114,)</f>
        <v>0</v>
      </c>
      <c r="L107" s="21"/>
      <c r="M107" s="22"/>
      <c r="N107" s="21"/>
      <c r="O107" s="22"/>
      <c r="Q107" s="99"/>
      <c r="R107" s="69"/>
      <c r="S107" s="41"/>
      <c r="T107" s="41"/>
      <c r="U107" s="41"/>
      <c r="V107" s="82"/>
      <c r="W107" s="82"/>
    </row>
    <row r="108" spans="1:23" ht="32.1" customHeight="1" outlineLevel="1">
      <c r="B108" s="436" t="s">
        <v>127</v>
      </c>
      <c r="C108" s="436" t="s">
        <v>128</v>
      </c>
      <c r="D108" s="436"/>
      <c r="E108" s="192" t="s">
        <v>11</v>
      </c>
      <c r="F108" s="279" t="s">
        <v>129</v>
      </c>
      <c r="G108" s="280"/>
      <c r="H108" s="169"/>
      <c r="J108" s="170"/>
      <c r="L108" s="21" t="s">
        <v>68</v>
      </c>
      <c r="M108" s="22" t="s">
        <v>68</v>
      </c>
      <c r="N108" s="21" t="s">
        <v>68</v>
      </c>
      <c r="O108" s="22" t="s">
        <v>68</v>
      </c>
      <c r="Q108" s="57" t="e">
        <f t="shared" ref="Q108:Q113" si="9">F108/$Q$40</f>
        <v>#VALUE!</v>
      </c>
      <c r="R108" s="46"/>
      <c r="S108" s="100" t="s">
        <v>130</v>
      </c>
      <c r="T108" s="54" t="s">
        <v>129</v>
      </c>
      <c r="U108" s="54" t="s">
        <v>129</v>
      </c>
      <c r="V108" s="59" t="e">
        <f>T108/$V$40</f>
        <v>#VALUE!</v>
      </c>
      <c r="W108" s="60" t="e">
        <f>F108*$V$39</f>
        <v>#VALUE!</v>
      </c>
    </row>
    <row r="109" spans="1:23" ht="32.1" customHeight="1" outlineLevel="1">
      <c r="B109" s="437"/>
      <c r="C109" s="437"/>
      <c r="D109" s="437"/>
      <c r="E109" s="182" t="s">
        <v>15</v>
      </c>
      <c r="F109" s="281" t="s">
        <v>129</v>
      </c>
      <c r="G109" s="198"/>
      <c r="H109" s="169"/>
      <c r="J109" s="170"/>
      <c r="L109" s="21" t="s">
        <v>68</v>
      </c>
      <c r="M109" s="22" t="s">
        <v>68</v>
      </c>
      <c r="N109" s="21" t="s">
        <v>68</v>
      </c>
      <c r="O109" s="22" t="s">
        <v>68</v>
      </c>
      <c r="Q109" s="57" t="e">
        <f t="shared" si="9"/>
        <v>#VALUE!</v>
      </c>
      <c r="R109" s="46"/>
      <c r="S109" s="100" t="s">
        <v>131</v>
      </c>
      <c r="T109" s="54" t="s">
        <v>129</v>
      </c>
      <c r="U109" s="54" t="s">
        <v>129</v>
      </c>
      <c r="V109" s="59" t="e">
        <f>T109/$V$40</f>
        <v>#VALUE!</v>
      </c>
      <c r="W109" s="60" t="e">
        <f>F109*$V$39</f>
        <v>#VALUE!</v>
      </c>
    </row>
    <row r="110" spans="1:23" ht="32.1" customHeight="1" outlineLevel="1">
      <c r="A110" s="11"/>
      <c r="B110" s="438" t="s">
        <v>132</v>
      </c>
      <c r="C110" s="438" t="s">
        <v>133</v>
      </c>
      <c r="D110" s="438"/>
      <c r="E110" s="282" t="s">
        <v>11</v>
      </c>
      <c r="F110" s="193">
        <v>1072.28017614537</v>
      </c>
      <c r="G110" s="194"/>
      <c r="H110" s="169"/>
      <c r="I110" s="195">
        <v>0</v>
      </c>
      <c r="J110" s="199" t="str" cm="1">
        <f t="array" ref="J110">IFERROR(_xlfn.IFS($I$6="IMPORTAÇÃO","N/A",$I$6="EXPORTAÇÃO",F110*I110,$I$6="CABOTAGEM",F110*I110),"N/A")</f>
        <v>N/A</v>
      </c>
      <c r="L110" s="21" t="s">
        <v>68</v>
      </c>
      <c r="M110" s="22" t="s">
        <v>44</v>
      </c>
      <c r="N110" s="21" t="s">
        <v>68</v>
      </c>
      <c r="O110" s="22" t="s">
        <v>68</v>
      </c>
      <c r="Q110" s="57">
        <f t="shared" si="9"/>
        <v>1250.4725086243382</v>
      </c>
      <c r="R110" s="46"/>
      <c r="S110" s="100" t="s">
        <v>134</v>
      </c>
      <c r="T110" s="58">
        <v>1072.28017614537</v>
      </c>
      <c r="U110" s="58">
        <v>1035.7908192687601</v>
      </c>
      <c r="V110" s="59">
        <f>T110/$V$40</f>
        <v>1250.4725086243382</v>
      </c>
      <c r="W110" s="60" t="e">
        <f>F110*$V$39</f>
        <v>#REF!</v>
      </c>
    </row>
    <row r="111" spans="1:23" ht="32.1" customHeight="1" outlineLevel="1">
      <c r="A111" s="11"/>
      <c r="B111" s="437"/>
      <c r="C111" s="437"/>
      <c r="D111" s="437"/>
      <c r="E111" s="283" t="s">
        <v>135</v>
      </c>
      <c r="F111" s="197">
        <v>1165.1775812651399</v>
      </c>
      <c r="G111" s="198"/>
      <c r="H111" s="169"/>
      <c r="I111" s="195">
        <v>0</v>
      </c>
      <c r="J111" s="199" t="str" cm="1">
        <f t="array" ref="J111">IFERROR(_xlfn.IFS($I$6="IMPORTAÇÃO","N/A",$I$6="EXPORTAÇÃO",F111*I111,$I$6="CABOTAGEM",F111*I111),"N/A")</f>
        <v>N/A</v>
      </c>
      <c r="L111" s="21" t="s">
        <v>68</v>
      </c>
      <c r="M111" s="22" t="s">
        <v>44</v>
      </c>
      <c r="N111" s="21" t="s">
        <v>68</v>
      </c>
      <c r="O111" s="22" t="s">
        <v>68</v>
      </c>
      <c r="Q111" s="57">
        <f t="shared" si="9"/>
        <v>1358.8076749447696</v>
      </c>
      <c r="R111" s="46"/>
      <c r="S111" s="100" t="s">
        <v>136</v>
      </c>
      <c r="T111" s="58">
        <v>1165.1775812651399</v>
      </c>
      <c r="U111" s="58">
        <v>1125.52695493327</v>
      </c>
      <c r="V111" s="59">
        <f>T111/$V$40</f>
        <v>1358.8076749447696</v>
      </c>
      <c r="W111" s="60" t="e">
        <f>F111*$V$39</f>
        <v>#REF!</v>
      </c>
    </row>
    <row r="112" spans="1:23" ht="32.1" customHeight="1" outlineLevel="1">
      <c r="B112" s="189" t="s">
        <v>137</v>
      </c>
      <c r="C112" s="458" t="s">
        <v>138</v>
      </c>
      <c r="D112" s="458"/>
      <c r="E112" s="284" t="s">
        <v>139</v>
      </c>
      <c r="F112" s="281" t="s">
        <v>118</v>
      </c>
      <c r="G112" s="262"/>
      <c r="H112" s="169"/>
      <c r="J112" s="242" t="s">
        <v>81</v>
      </c>
      <c r="L112" s="21"/>
      <c r="M112" s="22"/>
      <c r="N112" s="21"/>
      <c r="O112" s="22"/>
      <c r="Q112" s="99"/>
      <c r="R112" s="46"/>
      <c r="S112" s="100" t="s">
        <v>139</v>
      </c>
      <c r="T112" s="54" t="s">
        <v>118</v>
      </c>
      <c r="U112" s="54" t="s">
        <v>118</v>
      </c>
      <c r="V112" s="59"/>
      <c r="W112" s="60"/>
    </row>
    <row r="113" spans="1:23" ht="47.1" customHeight="1" outlineLevel="1">
      <c r="A113" s="11"/>
      <c r="B113" s="191" t="s">
        <v>140</v>
      </c>
      <c r="C113" s="438" t="s">
        <v>141</v>
      </c>
      <c r="D113" s="438"/>
      <c r="E113" s="285" t="s">
        <v>11</v>
      </c>
      <c r="F113" s="286">
        <v>551.36670299458899</v>
      </c>
      <c r="G113" s="287"/>
      <c r="H113" s="169"/>
      <c r="I113" s="195">
        <v>0</v>
      </c>
      <c r="J113" s="199" t="str" cm="1">
        <f t="array" ref="J113">IFERROR(_xlfn.IFS($I$6="IMPORTAÇÃO","N/A",$I$6="EXPORTAÇÃO",F113*I113,$I$6="CABOTAGEM",F113*I113),"N/A")</f>
        <v>N/A</v>
      </c>
      <c r="L113" s="21" t="s">
        <v>68</v>
      </c>
      <c r="M113" s="22" t="s">
        <v>44</v>
      </c>
      <c r="N113" s="21" t="s">
        <v>68</v>
      </c>
      <c r="O113" s="22" t="s">
        <v>68</v>
      </c>
      <c r="Q113" s="57">
        <f t="shared" si="9"/>
        <v>642.99323964383552</v>
      </c>
      <c r="R113" s="46"/>
      <c r="S113" s="100" t="s">
        <v>42</v>
      </c>
      <c r="T113" s="58">
        <v>551.36670299458899</v>
      </c>
      <c r="U113" s="58">
        <v>532.60386764331599</v>
      </c>
      <c r="V113" s="59">
        <f>T113/$V$40</f>
        <v>642.99323964383552</v>
      </c>
      <c r="W113" s="60" t="e">
        <f>F113*$V$39</f>
        <v>#REF!</v>
      </c>
    </row>
    <row r="114" spans="1:23" ht="38.1" customHeight="1" outlineLevel="1">
      <c r="A114" s="11"/>
      <c r="B114" s="182"/>
      <c r="C114" s="182"/>
      <c r="D114" s="182"/>
      <c r="E114" s="183" t="s">
        <v>15</v>
      </c>
      <c r="F114" s="281">
        <f>F113</f>
        <v>551.36670299458899</v>
      </c>
      <c r="G114" s="198"/>
      <c r="H114" s="169"/>
      <c r="I114" s="195">
        <v>0</v>
      </c>
      <c r="J114" s="199" t="str" cm="1">
        <f t="array" ref="J114">IFERROR(_xlfn.IFS($I$6="IMPORTAÇÃO","N/A",$I$6="EXPORTAÇÃO",F114*I114,$I$6="CABOTAGEM",F114*I114),"N/A")</f>
        <v>N/A</v>
      </c>
      <c r="L114" s="21" t="s">
        <v>68</v>
      </c>
      <c r="M114" s="22" t="s">
        <v>44</v>
      </c>
      <c r="N114" s="21" t="s">
        <v>68</v>
      </c>
      <c r="O114" s="22" t="s">
        <v>68</v>
      </c>
      <c r="Q114" s="57"/>
      <c r="R114" s="46"/>
      <c r="S114" s="79"/>
      <c r="T114" s="88"/>
      <c r="U114" s="88"/>
      <c r="V114" s="101"/>
      <c r="W114" s="102"/>
    </row>
    <row r="115" spans="1:23" ht="27" customHeight="1" outlineLevel="1">
      <c r="B115" s="201"/>
      <c r="C115" s="201"/>
      <c r="D115" s="288"/>
      <c r="E115" s="289"/>
      <c r="F115" s="290"/>
      <c r="G115" s="256"/>
      <c r="H115" s="169"/>
      <c r="J115" s="170"/>
      <c r="L115" s="21"/>
      <c r="M115" s="22"/>
      <c r="N115" s="21"/>
      <c r="O115" s="22"/>
    </row>
    <row r="116" spans="1:23" s="8" customFormat="1" ht="29.1" customHeight="1" outlineLevel="1">
      <c r="A116" s="11" t="s">
        <v>56</v>
      </c>
      <c r="B116" s="200" t="s">
        <v>57</v>
      </c>
      <c r="C116" s="201"/>
      <c r="D116" s="206"/>
      <c r="E116" s="206"/>
      <c r="F116" s="206"/>
      <c r="G116" s="206"/>
      <c r="H116" s="162"/>
      <c r="I116" s="204"/>
      <c r="J116" s="187"/>
      <c r="K116" s="142"/>
      <c r="L116" s="22"/>
      <c r="M116" s="22"/>
      <c r="N116" s="21"/>
      <c r="O116" s="22"/>
      <c r="R116" s="46"/>
      <c r="S116" s="46"/>
      <c r="T116" s="46"/>
      <c r="U116" s="46"/>
    </row>
    <row r="117" spans="1:23" s="8" customFormat="1" ht="42" customHeight="1" outlineLevel="1">
      <c r="A117" s="11" t="s">
        <v>56</v>
      </c>
      <c r="B117" s="425" t="s">
        <v>142</v>
      </c>
      <c r="C117" s="425"/>
      <c r="D117" s="425"/>
      <c r="E117" s="425"/>
      <c r="F117" s="425"/>
      <c r="G117" s="425"/>
      <c r="H117" s="167"/>
      <c r="I117" s="204"/>
      <c r="J117" s="187"/>
      <c r="K117" s="142"/>
      <c r="L117" s="22"/>
      <c r="M117" s="22"/>
      <c r="N117" s="21"/>
      <c r="O117" s="22"/>
      <c r="R117" s="46"/>
      <c r="S117" s="46"/>
      <c r="T117" s="46"/>
      <c r="U117" s="46"/>
    </row>
    <row r="118" spans="1:23" s="8" customFormat="1" ht="41.1" customHeight="1" outlineLevel="1">
      <c r="A118" s="11" t="s">
        <v>56</v>
      </c>
      <c r="B118" s="425" t="s">
        <v>143</v>
      </c>
      <c r="C118" s="425"/>
      <c r="D118" s="425"/>
      <c r="E118" s="425"/>
      <c r="F118" s="425"/>
      <c r="G118" s="425"/>
      <c r="H118" s="167"/>
      <c r="I118" s="204"/>
      <c r="J118" s="187"/>
      <c r="K118" s="142"/>
      <c r="L118" s="22"/>
      <c r="M118" s="22"/>
      <c r="N118" s="21"/>
      <c r="O118" s="22"/>
      <c r="R118" s="46"/>
      <c r="S118" s="46"/>
      <c r="T118" s="46"/>
      <c r="U118" s="46"/>
    </row>
    <row r="119" spans="1:23" s="8" customFormat="1" ht="45" customHeight="1" outlineLevel="1">
      <c r="A119" s="11" t="s">
        <v>56</v>
      </c>
      <c r="B119" s="425" t="s">
        <v>144</v>
      </c>
      <c r="C119" s="425"/>
      <c r="D119" s="425"/>
      <c r="E119" s="425"/>
      <c r="F119" s="425"/>
      <c r="G119" s="425"/>
      <c r="H119" s="167"/>
      <c r="I119" s="204"/>
      <c r="J119" s="187"/>
      <c r="K119" s="142"/>
      <c r="L119" s="22"/>
      <c r="M119" s="22"/>
      <c r="N119" s="21"/>
      <c r="O119" s="22"/>
      <c r="R119" s="46"/>
      <c r="S119" s="46"/>
      <c r="T119" s="46"/>
      <c r="U119" s="46"/>
    </row>
    <row r="120" spans="1:23" s="8" customFormat="1" ht="29.1" customHeight="1" outlineLevel="1">
      <c r="A120" s="11" t="s">
        <v>56</v>
      </c>
      <c r="B120" s="425" t="s">
        <v>145</v>
      </c>
      <c r="C120" s="425"/>
      <c r="D120" s="425"/>
      <c r="E120" s="425"/>
      <c r="F120" s="425"/>
      <c r="G120" s="425"/>
      <c r="H120" s="167"/>
      <c r="I120" s="204"/>
      <c r="J120" s="187"/>
      <c r="K120" s="142"/>
      <c r="L120" s="22"/>
      <c r="M120" s="22"/>
      <c r="N120" s="21"/>
      <c r="O120" s="22"/>
      <c r="R120" s="46"/>
      <c r="S120" s="46"/>
      <c r="T120" s="46"/>
      <c r="U120" s="46"/>
    </row>
    <row r="121" spans="1:23" ht="27" customHeight="1" outlineLevel="1" thickBot="1">
      <c r="B121" s="167"/>
      <c r="C121" s="167"/>
      <c r="D121" s="264"/>
      <c r="E121" s="265"/>
      <c r="F121" s="266"/>
      <c r="G121" s="169"/>
      <c r="H121" s="169"/>
      <c r="J121" s="170"/>
      <c r="L121" s="21"/>
      <c r="M121" s="22"/>
      <c r="N121" s="21"/>
      <c r="O121" s="22"/>
    </row>
    <row r="122" spans="1:23" s="8" customFormat="1" ht="30.95" customHeight="1" outlineLevel="1">
      <c r="A122" s="11" t="s">
        <v>28</v>
      </c>
      <c r="B122" s="174" t="s">
        <v>146</v>
      </c>
      <c r="C122" s="453" t="s">
        <v>147</v>
      </c>
      <c r="D122" s="453"/>
      <c r="E122" s="453"/>
      <c r="F122" s="453"/>
      <c r="G122" s="291"/>
      <c r="H122" s="175"/>
      <c r="I122" s="176" t="s">
        <v>11</v>
      </c>
      <c r="J122" s="177">
        <f>SUM(J124,J126,J128,J130)</f>
        <v>0</v>
      </c>
      <c r="K122" s="142"/>
      <c r="L122" s="21"/>
      <c r="M122" s="22"/>
      <c r="N122" s="21"/>
      <c r="O122" s="22"/>
      <c r="R122" s="46"/>
      <c r="S122" s="46"/>
      <c r="T122" s="46"/>
      <c r="U122" s="46"/>
    </row>
    <row r="123" spans="1:23" s="8" customFormat="1" ht="30.95" customHeight="1" outlineLevel="1" thickBot="1">
      <c r="A123" s="11" t="s">
        <v>28</v>
      </c>
      <c r="B123" s="292"/>
      <c r="C123" s="277"/>
      <c r="D123" s="277"/>
      <c r="E123" s="277"/>
      <c r="F123" s="277"/>
      <c r="G123" s="293"/>
      <c r="H123" s="278"/>
      <c r="I123" s="180" t="s">
        <v>15</v>
      </c>
      <c r="J123" s="181">
        <f>SUM(J125,J127,J129,J131)</f>
        <v>0</v>
      </c>
      <c r="K123" s="142"/>
      <c r="L123" s="21"/>
      <c r="M123" s="22"/>
      <c r="N123" s="21"/>
      <c r="O123" s="22"/>
      <c r="R123" s="46"/>
      <c r="S123" s="46"/>
      <c r="T123" s="46"/>
      <c r="U123" s="46"/>
    </row>
    <row r="124" spans="1:23" s="8" customFormat="1" ht="30.95" customHeight="1" outlineLevel="1">
      <c r="A124" s="11"/>
      <c r="B124" s="439" t="s">
        <v>148</v>
      </c>
      <c r="C124" s="436" t="s">
        <v>149</v>
      </c>
      <c r="D124" s="436"/>
      <c r="E124" s="294" t="s">
        <v>150</v>
      </c>
      <c r="F124" s="295">
        <v>400.18883925365401</v>
      </c>
      <c r="G124" s="296"/>
      <c r="H124" s="137"/>
      <c r="I124" s="195">
        <v>0</v>
      </c>
      <c r="J124" s="297" t="str" cm="1">
        <f t="array" ref="J124">IFERROR((_xlfn.IFS($I$6="IMPORTAÇÃO","N/A",$I$6="EXPORTAÇÃO",1,$I$6="CABOTAGEM",1))*(IF($I$9="SIM",F124*I124,0)),"N/A")</f>
        <v>N/A</v>
      </c>
      <c r="K124" s="142"/>
      <c r="L124" s="31" t="s">
        <v>68</v>
      </c>
      <c r="M124" s="32" t="s">
        <v>68</v>
      </c>
      <c r="N124" s="31" t="s">
        <v>44</v>
      </c>
      <c r="O124" s="32" t="s">
        <v>68</v>
      </c>
      <c r="Q124" s="57">
        <f t="shared" ref="Q124:Q131" si="10">F124/$Q$40</f>
        <v>466.69252391096677</v>
      </c>
      <c r="R124" s="46"/>
      <c r="S124" s="100" t="s">
        <v>130</v>
      </c>
      <c r="T124" s="58">
        <v>400.18883925365401</v>
      </c>
      <c r="U124" s="58">
        <v>386.57053901979498</v>
      </c>
      <c r="V124" s="59">
        <f t="shared" ref="V124:V131" si="11">T124/$V$40</f>
        <v>466.69252391096677</v>
      </c>
      <c r="W124" s="60" t="e">
        <f t="shared" ref="W124:W131" si="12">F124*$V$39</f>
        <v>#REF!</v>
      </c>
    </row>
    <row r="125" spans="1:23" s="8" customFormat="1" ht="30.95" customHeight="1" outlineLevel="1">
      <c r="A125" s="11"/>
      <c r="B125" s="439"/>
      <c r="C125" s="455"/>
      <c r="D125" s="455"/>
      <c r="E125" s="299" t="s">
        <v>135</v>
      </c>
      <c r="F125" s="300">
        <v>533.57886449062903</v>
      </c>
      <c r="G125" s="301"/>
      <c r="H125" s="137"/>
      <c r="I125" s="195">
        <v>0</v>
      </c>
      <c r="J125" s="199" t="str" cm="1">
        <f t="array" ref="J125">IFERROR((_xlfn.IFS($I$6="IMPORTAÇÃO","N/A",$I$6="EXPORTAÇÃO",1,$I$6="CABOTAGEM",1))*(IF($I$9="SIM",F125*I125,0)),"N/A")</f>
        <v>N/A</v>
      </c>
      <c r="K125" s="142"/>
      <c r="L125" s="31" t="s">
        <v>68</v>
      </c>
      <c r="M125" s="32" t="s">
        <v>68</v>
      </c>
      <c r="N125" s="31" t="s">
        <v>44</v>
      </c>
      <c r="O125" s="32" t="s">
        <v>68</v>
      </c>
      <c r="Q125" s="57">
        <f t="shared" si="10"/>
        <v>622.24940465379473</v>
      </c>
      <c r="R125" s="46"/>
      <c r="S125" s="100" t="s">
        <v>131</v>
      </c>
      <c r="T125" s="58">
        <v>533.57886449062903</v>
      </c>
      <c r="U125" s="58">
        <v>515.42134368463496</v>
      </c>
      <c r="V125" s="59">
        <f t="shared" si="11"/>
        <v>622.24940465379473</v>
      </c>
      <c r="W125" s="60" t="e">
        <f t="shared" si="12"/>
        <v>#REF!</v>
      </c>
    </row>
    <row r="126" spans="1:23" s="8" customFormat="1" ht="30.95" customHeight="1" outlineLevel="1">
      <c r="A126" s="11"/>
      <c r="B126" s="439"/>
      <c r="C126" s="456" t="s">
        <v>151</v>
      </c>
      <c r="D126" s="456"/>
      <c r="E126" s="302" t="s">
        <v>150</v>
      </c>
      <c r="F126" s="303">
        <v>400.18883925365401</v>
      </c>
      <c r="G126" s="304"/>
      <c r="H126" s="137"/>
      <c r="I126" s="195">
        <v>0</v>
      </c>
      <c r="J126" s="199" t="str" cm="1">
        <f t="array" ref="J126">IFERROR((_xlfn.IFS($I$6="IMPORTAÇÃO","N/A",$I$6="EXPORTAÇÃO",1,$I$6="CABOTAGEM",1))*(IF($I$9="SIM",F126*I126,0)),"N/A")</f>
        <v>N/A</v>
      </c>
      <c r="K126" s="142"/>
      <c r="L126" s="31" t="s">
        <v>68</v>
      </c>
      <c r="M126" s="32" t="s">
        <v>68</v>
      </c>
      <c r="N126" s="31" t="s">
        <v>44</v>
      </c>
      <c r="O126" s="32" t="s">
        <v>68</v>
      </c>
      <c r="Q126" s="57">
        <f t="shared" si="10"/>
        <v>466.69252391096677</v>
      </c>
      <c r="R126" s="46"/>
      <c r="S126" s="100" t="s">
        <v>134</v>
      </c>
      <c r="T126" s="58">
        <v>400.18883925365401</v>
      </c>
      <c r="U126" s="58">
        <v>386.57053901979498</v>
      </c>
      <c r="V126" s="59">
        <f t="shared" si="11"/>
        <v>466.69252391096677</v>
      </c>
      <c r="W126" s="60" t="e">
        <f t="shared" si="12"/>
        <v>#REF!</v>
      </c>
    </row>
    <row r="127" spans="1:23" s="8" customFormat="1" ht="30.95" customHeight="1" outlineLevel="1">
      <c r="A127" s="11"/>
      <c r="B127" s="440"/>
      <c r="C127" s="436"/>
      <c r="D127" s="436"/>
      <c r="E127" s="226" t="s">
        <v>135</v>
      </c>
      <c r="F127" s="305">
        <v>533.57886449062903</v>
      </c>
      <c r="G127" s="306"/>
      <c r="H127" s="137"/>
      <c r="I127" s="195">
        <v>0</v>
      </c>
      <c r="J127" s="199" t="str" cm="1">
        <f t="array" ref="J127">IFERROR((_xlfn.IFS($I$6="IMPORTAÇÃO","N/A",$I$6="EXPORTAÇÃO",1,$I$6="CABOTAGEM",1))*(IF($I$9="SIM",F127*I127,0)),"N/A")</f>
        <v>N/A</v>
      </c>
      <c r="K127" s="142"/>
      <c r="L127" s="31" t="s">
        <v>68</v>
      </c>
      <c r="M127" s="32" t="s">
        <v>68</v>
      </c>
      <c r="N127" s="31" t="s">
        <v>44</v>
      </c>
      <c r="O127" s="32" t="s">
        <v>68</v>
      </c>
      <c r="Q127" s="57">
        <f t="shared" si="10"/>
        <v>622.24940465379473</v>
      </c>
      <c r="R127" s="46"/>
      <c r="S127" s="100" t="s">
        <v>136</v>
      </c>
      <c r="T127" s="58">
        <v>533.57886449062903</v>
      </c>
      <c r="U127" s="58">
        <v>515.42134368463496</v>
      </c>
      <c r="V127" s="59">
        <f t="shared" si="11"/>
        <v>622.24940465379473</v>
      </c>
      <c r="W127" s="60" t="e">
        <f t="shared" si="12"/>
        <v>#REF!</v>
      </c>
    </row>
    <row r="128" spans="1:23" s="8" customFormat="1" ht="30.95" customHeight="1" outlineLevel="1">
      <c r="A128" s="11"/>
      <c r="B128" s="441" t="s">
        <v>152</v>
      </c>
      <c r="C128" s="438" t="s">
        <v>153</v>
      </c>
      <c r="D128" s="438"/>
      <c r="E128" s="294" t="s">
        <v>150</v>
      </c>
      <c r="F128" s="307">
        <v>1111.6273252411499</v>
      </c>
      <c r="G128" s="308"/>
      <c r="H128" s="137"/>
      <c r="I128" s="195">
        <v>0</v>
      </c>
      <c r="J128" s="199" t="str" cm="1">
        <f t="array" ref="J128">IFERROR((_xlfn.IFS($I$6="IMPORTAÇÃO","N/A",$I$6="EXPORTAÇÃO",1,$I$6="CABOTAGEM",1))*(IF($I$8="SIM",F128*I128,0)),"N/A")</f>
        <v>N/A</v>
      </c>
      <c r="K128" s="142"/>
      <c r="L128" s="31" t="s">
        <v>68</v>
      </c>
      <c r="M128" s="32" t="s">
        <v>68</v>
      </c>
      <c r="N128" s="31" t="s">
        <v>68</v>
      </c>
      <c r="O128" s="32" t="s">
        <v>44</v>
      </c>
      <c r="Q128" s="57">
        <f t="shared" si="10"/>
        <v>1296.3583967826821</v>
      </c>
      <c r="R128" s="46"/>
      <c r="S128" s="100" t="s">
        <v>130</v>
      </c>
      <c r="T128" s="58">
        <v>1111.6273252411499</v>
      </c>
      <c r="U128" s="58">
        <v>1073.79899726597</v>
      </c>
      <c r="V128" s="59">
        <f t="shared" si="11"/>
        <v>1296.3583967826821</v>
      </c>
      <c r="W128" s="60" t="e">
        <f t="shared" si="12"/>
        <v>#REF!</v>
      </c>
    </row>
    <row r="129" spans="1:23" s="8" customFormat="1" ht="30.95" customHeight="1" outlineLevel="1">
      <c r="A129" s="11"/>
      <c r="B129" s="439"/>
      <c r="C129" s="455"/>
      <c r="D129" s="455"/>
      <c r="E129" s="299" t="s">
        <v>15</v>
      </c>
      <c r="F129" s="309">
        <v>1556.2857607547101</v>
      </c>
      <c r="G129" s="310"/>
      <c r="H129" s="137"/>
      <c r="I129" s="195">
        <v>0</v>
      </c>
      <c r="J129" s="199" t="str" cm="1">
        <f t="array" ref="J129">IFERROR((_xlfn.IFS($I$6="IMPORTAÇÃO","N/A",$I$6="EXPORTAÇÃO",1,$I$6="CABOTAGEM",1))*(IF($I$8="SIM",F129*I129,0)),"N/A")</f>
        <v>N/A</v>
      </c>
      <c r="K129" s="142"/>
      <c r="L129" s="31" t="s">
        <v>68</v>
      </c>
      <c r="M129" s="32" t="s">
        <v>68</v>
      </c>
      <c r="N129" s="31" t="s">
        <v>68</v>
      </c>
      <c r="O129" s="32" t="s">
        <v>44</v>
      </c>
      <c r="Q129" s="57">
        <f t="shared" si="10"/>
        <v>1814.910508168758</v>
      </c>
      <c r="R129" s="46"/>
      <c r="S129" s="100" t="s">
        <v>131</v>
      </c>
      <c r="T129" s="58">
        <v>1556.2857607547101</v>
      </c>
      <c r="U129" s="58">
        <v>1503.3258461824701</v>
      </c>
      <c r="V129" s="59">
        <f t="shared" si="11"/>
        <v>1814.910508168758</v>
      </c>
      <c r="W129" s="60" t="e">
        <f t="shared" si="12"/>
        <v>#REF!</v>
      </c>
    </row>
    <row r="130" spans="1:23" s="8" customFormat="1" ht="30.95" customHeight="1" outlineLevel="1">
      <c r="A130" s="11"/>
      <c r="B130" s="439"/>
      <c r="C130" s="456" t="s">
        <v>154</v>
      </c>
      <c r="D130" s="456"/>
      <c r="E130" s="302" t="s">
        <v>150</v>
      </c>
      <c r="F130" s="311">
        <v>1111.6273252411499</v>
      </c>
      <c r="G130" s="310"/>
      <c r="H130" s="137"/>
      <c r="I130" s="195">
        <v>0</v>
      </c>
      <c r="J130" s="199" t="str" cm="1">
        <f t="array" ref="J130">IFERROR((_xlfn.IFS($I$6="IMPORTAÇÃO","N/A",$I$6="EXPORTAÇÃO",1,$I$6="CABOTAGEM",1))*(IF($I$8="SIM",F130*I130,0)),"N/A")</f>
        <v>N/A</v>
      </c>
      <c r="K130" s="142"/>
      <c r="L130" s="31" t="s">
        <v>68</v>
      </c>
      <c r="M130" s="32" t="s">
        <v>68</v>
      </c>
      <c r="N130" s="31" t="s">
        <v>68</v>
      </c>
      <c r="O130" s="32" t="s">
        <v>44</v>
      </c>
      <c r="Q130" s="57">
        <f t="shared" si="10"/>
        <v>1296.3583967826821</v>
      </c>
      <c r="R130" s="46"/>
      <c r="S130" s="100" t="s">
        <v>134</v>
      </c>
      <c r="T130" s="58">
        <v>1111.6273252411499</v>
      </c>
      <c r="U130" s="58">
        <v>1073.79899726597</v>
      </c>
      <c r="V130" s="59">
        <f t="shared" si="11"/>
        <v>1296.3583967826821</v>
      </c>
      <c r="W130" s="60" t="e">
        <f t="shared" si="12"/>
        <v>#REF!</v>
      </c>
    </row>
    <row r="131" spans="1:23" s="8" customFormat="1" ht="30.95" customHeight="1" outlineLevel="1">
      <c r="A131" s="11"/>
      <c r="B131" s="440"/>
      <c r="C131" s="457"/>
      <c r="D131" s="457"/>
      <c r="E131" s="226" t="s">
        <v>135</v>
      </c>
      <c r="F131" s="312">
        <v>1556.2857607547101</v>
      </c>
      <c r="G131" s="306"/>
      <c r="H131" s="137"/>
      <c r="I131" s="195">
        <v>0</v>
      </c>
      <c r="J131" s="199" t="str" cm="1">
        <f t="array" ref="J131">IFERROR((_xlfn.IFS($I$6="IMPORTAÇÃO","N/A",$I$6="EXPORTAÇÃO",1,$I$6="CABOTAGEM",1))*(IF($I$8="SIM",F131*I131,0)),"N/A")</f>
        <v>N/A</v>
      </c>
      <c r="K131" s="142"/>
      <c r="L131" s="31" t="s">
        <v>68</v>
      </c>
      <c r="M131" s="32" t="s">
        <v>68</v>
      </c>
      <c r="N131" s="31" t="s">
        <v>68</v>
      </c>
      <c r="O131" s="32" t="s">
        <v>44</v>
      </c>
      <c r="Q131" s="57">
        <f t="shared" si="10"/>
        <v>1814.910508168758</v>
      </c>
      <c r="R131" s="46"/>
      <c r="S131" s="100" t="s">
        <v>136</v>
      </c>
      <c r="T131" s="58">
        <v>1556.2857607547101</v>
      </c>
      <c r="U131" s="58">
        <v>1503.3258461824701</v>
      </c>
      <c r="V131" s="59">
        <f t="shared" si="11"/>
        <v>1814.910508168758</v>
      </c>
      <c r="W131" s="60" t="e">
        <f t="shared" si="12"/>
        <v>#REF!</v>
      </c>
    </row>
    <row r="132" spans="1:23" s="8" customFormat="1" ht="30.95" customHeight="1" outlineLevel="1">
      <c r="A132" s="11"/>
      <c r="B132" s="225" t="s">
        <v>155</v>
      </c>
      <c r="C132" s="452" t="s">
        <v>138</v>
      </c>
      <c r="D132" s="452"/>
      <c r="E132" s="263"/>
      <c r="F132" s="312" t="s">
        <v>118</v>
      </c>
      <c r="G132" s="313"/>
      <c r="H132" s="137"/>
      <c r="I132" s="140"/>
      <c r="J132" s="242" t="s">
        <v>81</v>
      </c>
      <c r="K132" s="142"/>
      <c r="L132" s="21"/>
      <c r="M132" s="22"/>
      <c r="N132" s="21"/>
      <c r="O132" s="22"/>
      <c r="Q132" s="99"/>
      <c r="R132" s="46"/>
      <c r="S132" s="107"/>
      <c r="T132" s="54" t="s">
        <v>118</v>
      </c>
      <c r="U132" s="54" t="s">
        <v>118</v>
      </c>
      <c r="V132" s="108"/>
      <c r="W132" s="109"/>
    </row>
    <row r="133" spans="1:23" ht="27" customHeight="1" outlineLevel="1">
      <c r="B133" s="201"/>
      <c r="C133" s="201"/>
      <c r="D133" s="288"/>
      <c r="E133" s="289"/>
      <c r="F133" s="290"/>
      <c r="G133" s="256"/>
      <c r="H133" s="169"/>
      <c r="J133" s="170"/>
      <c r="L133" s="21"/>
      <c r="M133" s="22"/>
      <c r="N133" s="21"/>
      <c r="O133" s="22"/>
    </row>
    <row r="134" spans="1:23" ht="14.1" customHeight="1" outlineLevel="1">
      <c r="A134" s="11" t="s">
        <v>56</v>
      </c>
      <c r="B134" s="228" t="s">
        <v>57</v>
      </c>
      <c r="C134" s="229"/>
      <c r="D134" s="314"/>
      <c r="E134" s="315"/>
      <c r="F134" s="314"/>
      <c r="G134" s="314"/>
      <c r="H134" s="316"/>
      <c r="J134" s="274"/>
      <c r="L134" s="33"/>
      <c r="M134" s="33"/>
      <c r="N134" s="34"/>
      <c r="O134" s="33"/>
    </row>
    <row r="135" spans="1:23" ht="39.950000000000003" customHeight="1" outlineLevel="1">
      <c r="A135" s="11" t="s">
        <v>56</v>
      </c>
      <c r="B135" s="425" t="s">
        <v>156</v>
      </c>
      <c r="C135" s="425"/>
      <c r="D135" s="425"/>
      <c r="E135" s="425"/>
      <c r="F135" s="425"/>
      <c r="G135" s="425"/>
      <c r="H135" s="167"/>
      <c r="J135" s="187"/>
      <c r="L135" s="22"/>
      <c r="M135" s="22"/>
      <c r="N135" s="21"/>
      <c r="O135" s="22"/>
    </row>
    <row r="136" spans="1:23" ht="27" customHeight="1" outlineLevel="1" thickBot="1">
      <c r="B136" s="167"/>
      <c r="C136" s="167"/>
      <c r="D136" s="264"/>
      <c r="E136" s="265"/>
      <c r="F136" s="266"/>
      <c r="G136" s="169"/>
      <c r="H136" s="169"/>
      <c r="J136" s="170"/>
      <c r="L136" s="21"/>
      <c r="M136" s="22"/>
      <c r="N136" s="21"/>
      <c r="O136" s="22"/>
    </row>
    <row r="137" spans="1:23" s="8" customFormat="1" ht="30.95" customHeight="1" outlineLevel="1">
      <c r="A137" s="11" t="s">
        <v>28</v>
      </c>
      <c r="B137" s="174" t="s">
        <v>157</v>
      </c>
      <c r="C137" s="453" t="s">
        <v>158</v>
      </c>
      <c r="D137" s="453"/>
      <c r="E137" s="453"/>
      <c r="F137" s="453"/>
      <c r="G137" s="291"/>
      <c r="H137" s="175"/>
      <c r="I137" s="176" t="s">
        <v>11</v>
      </c>
      <c r="J137" s="177">
        <f>SUM(J139,J141,J143)</f>
        <v>0</v>
      </c>
      <c r="K137" s="142"/>
      <c r="L137" s="21"/>
      <c r="M137" s="22"/>
      <c r="N137" s="21"/>
      <c r="O137" s="22"/>
      <c r="R137" s="46"/>
      <c r="S137" s="46"/>
      <c r="T137" s="46"/>
      <c r="U137" s="46"/>
    </row>
    <row r="138" spans="1:23" s="8" customFormat="1" ht="30.95" customHeight="1" outlineLevel="1" thickBot="1">
      <c r="A138" s="11" t="s">
        <v>28</v>
      </c>
      <c r="B138" s="292"/>
      <c r="C138" s="277"/>
      <c r="D138" s="277"/>
      <c r="E138" s="277"/>
      <c r="F138" s="277"/>
      <c r="G138" s="293"/>
      <c r="H138" s="278"/>
      <c r="I138" s="180" t="s">
        <v>15</v>
      </c>
      <c r="J138" s="181">
        <f>SUM(J140,J142,J144)</f>
        <v>0</v>
      </c>
      <c r="K138" s="142"/>
      <c r="L138" s="21"/>
      <c r="M138" s="22"/>
      <c r="N138" s="21"/>
      <c r="O138" s="22"/>
      <c r="R138" s="46"/>
      <c r="S138" s="46"/>
      <c r="T138" s="46"/>
      <c r="U138" s="46"/>
    </row>
    <row r="139" spans="1:23" s="8" customFormat="1" ht="30.95" customHeight="1" outlineLevel="1">
      <c r="A139" s="11"/>
      <c r="B139" s="317" t="s">
        <v>159</v>
      </c>
      <c r="C139" s="417" t="s">
        <v>160</v>
      </c>
      <c r="D139" s="417"/>
      <c r="E139" s="183" t="s">
        <v>150</v>
      </c>
      <c r="F139" s="312">
        <v>153.185562812585</v>
      </c>
      <c r="G139" s="319"/>
      <c r="H139" s="138"/>
      <c r="I139" s="195">
        <v>0</v>
      </c>
      <c r="J139" s="199" t="str" cm="1">
        <f t="array" ref="J139">(_xlfn.IFS($I$6="IMPORTAÇÃO","N/A",$I$6="EXPORTAÇÃO",F139*I139,$I$6="CABOTAGEM",F139*I139))</f>
        <v>N/A</v>
      </c>
      <c r="K139" s="142"/>
      <c r="L139" s="31" t="s">
        <v>68</v>
      </c>
      <c r="M139" s="32" t="s">
        <v>44</v>
      </c>
      <c r="N139" s="31" t="s">
        <v>44</v>
      </c>
      <c r="O139" s="32" t="s">
        <v>44</v>
      </c>
      <c r="Q139" s="57">
        <f t="shared" ref="Q139:Q143" si="13">F139/$Q$40</f>
        <v>178.64205575811661</v>
      </c>
      <c r="R139" s="94"/>
      <c r="S139" s="84" t="s">
        <v>161</v>
      </c>
      <c r="T139" s="87">
        <v>153.185562812585</v>
      </c>
      <c r="U139" s="87">
        <v>147.97270632771901</v>
      </c>
      <c r="V139" s="59">
        <f>T139/$V$40</f>
        <v>178.64205575811661</v>
      </c>
      <c r="W139" s="60" t="e">
        <f>F139*$V$39</f>
        <v>#REF!</v>
      </c>
    </row>
    <row r="140" spans="1:23" s="8" customFormat="1" ht="30.95" customHeight="1" outlineLevel="1">
      <c r="A140" s="11"/>
      <c r="B140" s="221"/>
      <c r="C140" s="222"/>
      <c r="D140" s="222"/>
      <c r="E140" s="183" t="s">
        <v>135</v>
      </c>
      <c r="F140" s="312">
        <v>153.185562812585</v>
      </c>
      <c r="G140" s="320"/>
      <c r="H140" s="138"/>
      <c r="I140" s="195">
        <v>0</v>
      </c>
      <c r="J140" s="199" t="str" cm="1">
        <f t="array" ref="J140">(_xlfn.IFS($I$6="IMPORTAÇÃO","N/A",$I$6="EXPORTAÇÃO",F140*I140,$I$6="CABOTAGEM",F140*I140))</f>
        <v>N/A</v>
      </c>
      <c r="K140" s="142"/>
      <c r="L140" s="31" t="s">
        <v>68</v>
      </c>
      <c r="M140" s="32" t="s">
        <v>44</v>
      </c>
      <c r="N140" s="31" t="s">
        <v>44</v>
      </c>
      <c r="O140" s="32" t="s">
        <v>44</v>
      </c>
      <c r="Q140" s="57"/>
      <c r="R140" s="94"/>
      <c r="S140" s="84"/>
      <c r="T140" s="87"/>
      <c r="U140" s="87"/>
      <c r="V140" s="59"/>
      <c r="W140" s="60"/>
    </row>
    <row r="141" spans="1:23" s="8" customFormat="1" ht="30.95" customHeight="1" outlineLevel="1">
      <c r="A141" s="11"/>
      <c r="B141" s="217" t="s">
        <v>162</v>
      </c>
      <c r="C141" s="454" t="s">
        <v>163</v>
      </c>
      <c r="D141" s="454"/>
      <c r="E141" s="183" t="s">
        <v>11</v>
      </c>
      <c r="F141" s="312">
        <v>565.60823192339296</v>
      </c>
      <c r="G141" s="321"/>
      <c r="H141" s="138"/>
      <c r="I141" s="195">
        <v>0</v>
      </c>
      <c r="J141" s="199" t="str" cm="1">
        <f t="array" ref="J141">(_xlfn.IFS($I$6="IMPORTAÇÃO","N/A",$I$6="EXPORTAÇÃO",F141*I141,$I$6="CABOTAGEM",F141*I141))</f>
        <v>N/A</v>
      </c>
      <c r="K141" s="142"/>
      <c r="L141" s="31" t="s">
        <v>68</v>
      </c>
      <c r="M141" s="32" t="s">
        <v>44</v>
      </c>
      <c r="N141" s="31" t="s">
        <v>44</v>
      </c>
      <c r="O141" s="32" t="s">
        <v>44</v>
      </c>
      <c r="Q141" s="57">
        <f t="shared" si="13"/>
        <v>659.60143664535622</v>
      </c>
      <c r="R141" s="94"/>
      <c r="S141" s="84" t="s">
        <v>164</v>
      </c>
      <c r="T141" s="87">
        <v>565.60823192339296</v>
      </c>
      <c r="U141" s="87">
        <v>546.36076182542604</v>
      </c>
      <c r="V141" s="59">
        <f>T141/$V$40</f>
        <v>659.60143664535622</v>
      </c>
      <c r="W141" s="60" t="e">
        <f>F141*$V$39</f>
        <v>#REF!</v>
      </c>
    </row>
    <row r="142" spans="1:23" s="8" customFormat="1" ht="30.95" customHeight="1" outlineLevel="1">
      <c r="A142" s="11"/>
      <c r="B142" s="221"/>
      <c r="C142" s="222"/>
      <c r="D142" s="222"/>
      <c r="E142" s="183" t="s">
        <v>15</v>
      </c>
      <c r="F142" s="312">
        <v>565.60823192339296</v>
      </c>
      <c r="G142" s="321"/>
      <c r="H142" s="138"/>
      <c r="I142" s="195">
        <v>0</v>
      </c>
      <c r="J142" s="199" t="str" cm="1">
        <f t="array" ref="J142">(_xlfn.IFS($I$6="IMPORTAÇÃO","N/A",$I$6="EXPORTAÇÃO",F142*I142,$I$6="CABOTAGEM",F142*I142))</f>
        <v>N/A</v>
      </c>
      <c r="K142" s="142"/>
      <c r="L142" s="31" t="s">
        <v>68</v>
      </c>
      <c r="M142" s="32" t="s">
        <v>44</v>
      </c>
      <c r="N142" s="31" t="s">
        <v>44</v>
      </c>
      <c r="O142" s="32" t="s">
        <v>44</v>
      </c>
      <c r="Q142" s="57"/>
      <c r="R142" s="94"/>
      <c r="S142" s="84"/>
      <c r="T142" s="87"/>
      <c r="U142" s="87"/>
      <c r="V142" s="59"/>
      <c r="W142" s="60"/>
    </row>
    <row r="143" spans="1:23" s="8" customFormat="1" ht="30.95" customHeight="1" outlineLevel="1">
      <c r="A143" s="11"/>
      <c r="B143" s="217" t="s">
        <v>165</v>
      </c>
      <c r="C143" s="454" t="s">
        <v>166</v>
      </c>
      <c r="D143" s="454"/>
      <c r="E143" s="183" t="s">
        <v>11</v>
      </c>
      <c r="F143" s="312">
        <v>565.60823192339296</v>
      </c>
      <c r="G143" s="321"/>
      <c r="H143" s="138"/>
      <c r="I143" s="195">
        <v>0</v>
      </c>
      <c r="J143" s="199" t="str" cm="1">
        <f t="array" ref="J143">(_xlfn.IFS($I$6="IMPORTAÇÃO","N/A",$I$6="EXPORTAÇÃO",F143*I143,$I$6="CABOTAGEM",F143*I143))</f>
        <v>N/A</v>
      </c>
      <c r="K143" s="142"/>
      <c r="L143" s="31" t="s">
        <v>68</v>
      </c>
      <c r="M143" s="32" t="s">
        <v>44</v>
      </c>
      <c r="N143" s="31" t="s">
        <v>44</v>
      </c>
      <c r="O143" s="32" t="s">
        <v>44</v>
      </c>
      <c r="Q143" s="57">
        <f t="shared" si="13"/>
        <v>659.60143664535622</v>
      </c>
      <c r="R143" s="94"/>
      <c r="S143" s="84" t="s">
        <v>164</v>
      </c>
      <c r="T143" s="87">
        <v>565.60823192339296</v>
      </c>
      <c r="U143" s="87">
        <v>546.36076182542604</v>
      </c>
      <c r="V143" s="59">
        <f>T143/$V$40</f>
        <v>659.60143664535622</v>
      </c>
      <c r="W143" s="60" t="e">
        <f>F143*$V$39</f>
        <v>#REF!</v>
      </c>
    </row>
    <row r="144" spans="1:23" s="8" customFormat="1" ht="30.95" customHeight="1" outlineLevel="1">
      <c r="A144" s="11"/>
      <c r="B144" s="221"/>
      <c r="C144" s="222"/>
      <c r="D144" s="222"/>
      <c r="E144" s="183" t="s">
        <v>15</v>
      </c>
      <c r="F144" s="312">
        <v>565.60823192339296</v>
      </c>
      <c r="G144" s="321"/>
      <c r="H144" s="138"/>
      <c r="I144" s="195">
        <v>0</v>
      </c>
      <c r="J144" s="199" t="str" cm="1">
        <f t="array" ref="J144">(_xlfn.IFS($I$6="IMPORTAÇÃO","N/A",$I$6="EXPORTAÇÃO",F144*I144,$I$6="CABOTAGEM",F144*I144))</f>
        <v>N/A</v>
      </c>
      <c r="K144" s="142"/>
      <c r="L144" s="31" t="s">
        <v>68</v>
      </c>
      <c r="M144" s="32" t="s">
        <v>44</v>
      </c>
      <c r="N144" s="31" t="s">
        <v>44</v>
      </c>
      <c r="O144" s="32" t="s">
        <v>44</v>
      </c>
      <c r="Q144" s="57"/>
      <c r="R144" s="94"/>
      <c r="S144" s="110"/>
      <c r="T144" s="111"/>
      <c r="U144" s="111"/>
      <c r="V144" s="101"/>
      <c r="W144" s="102"/>
    </row>
    <row r="145" spans="1:23" ht="27" customHeight="1" outlineLevel="1">
      <c r="B145" s="201"/>
      <c r="C145" s="201"/>
      <c r="D145" s="288"/>
      <c r="E145" s="289"/>
      <c r="F145" s="290"/>
      <c r="G145" s="256"/>
      <c r="H145" s="169"/>
      <c r="J145" s="170"/>
      <c r="L145" s="21"/>
      <c r="M145" s="22"/>
      <c r="N145" s="21"/>
      <c r="O145" s="22"/>
    </row>
    <row r="146" spans="1:23" ht="16.5" customHeight="1" outlineLevel="1">
      <c r="A146" s="11" t="s">
        <v>56</v>
      </c>
      <c r="B146" s="200" t="s">
        <v>57</v>
      </c>
      <c r="C146" s="201"/>
      <c r="D146" s="268"/>
      <c r="E146" s="202"/>
      <c r="F146" s="268"/>
      <c r="G146" s="322"/>
      <c r="H146" s="323"/>
      <c r="J146" s="170"/>
      <c r="L146" s="103"/>
      <c r="M146" s="103"/>
      <c r="N146" s="104"/>
      <c r="O146" s="103"/>
    </row>
    <row r="147" spans="1:23" ht="38.1" customHeight="1" outlineLevel="1">
      <c r="A147" s="11" t="s">
        <v>56</v>
      </c>
      <c r="B147" s="425" t="s">
        <v>167</v>
      </c>
      <c r="C147" s="425"/>
      <c r="D147" s="425"/>
      <c r="E147" s="425"/>
      <c r="F147" s="425"/>
      <c r="G147" s="425"/>
      <c r="H147" s="167"/>
      <c r="J147" s="187"/>
      <c r="L147" s="25"/>
      <c r="M147" s="25"/>
      <c r="N147" s="26"/>
      <c r="O147" s="25"/>
    </row>
    <row r="148" spans="1:23" ht="38.1" customHeight="1" outlineLevel="1">
      <c r="A148" s="11" t="s">
        <v>56</v>
      </c>
      <c r="B148" s="425" t="s">
        <v>168</v>
      </c>
      <c r="C148" s="425"/>
      <c r="D148" s="425"/>
      <c r="E148" s="425"/>
      <c r="F148" s="425"/>
      <c r="G148" s="425"/>
      <c r="H148" s="167"/>
      <c r="J148" s="187"/>
      <c r="L148" s="25"/>
      <c r="M148" s="25"/>
      <c r="N148" s="26"/>
      <c r="O148" s="25"/>
    </row>
    <row r="149" spans="1:23" ht="27" customHeight="1" outlineLevel="1" thickBot="1">
      <c r="B149" s="167"/>
      <c r="C149" s="167"/>
      <c r="D149" s="264"/>
      <c r="E149" s="265"/>
      <c r="F149" s="266"/>
      <c r="G149" s="169"/>
      <c r="H149" s="169"/>
      <c r="J149" s="170"/>
      <c r="L149" s="21"/>
      <c r="M149" s="22"/>
      <c r="N149" s="21"/>
      <c r="O149" s="22"/>
    </row>
    <row r="150" spans="1:23" s="8" customFormat="1" ht="30.95" customHeight="1" outlineLevel="1" thickBot="1">
      <c r="A150" s="11" t="s">
        <v>28</v>
      </c>
      <c r="B150" s="209" t="s">
        <v>169</v>
      </c>
      <c r="C150" s="451" t="s">
        <v>170</v>
      </c>
      <c r="D150" s="451"/>
      <c r="E150" s="451"/>
      <c r="F150" s="451"/>
      <c r="G150" s="324"/>
      <c r="H150" s="162"/>
      <c r="I150" s="140"/>
      <c r="J150" s="242" t="s">
        <v>81</v>
      </c>
      <c r="K150" s="142"/>
      <c r="L150" s="21"/>
      <c r="M150" s="22"/>
      <c r="N150" s="21"/>
      <c r="O150" s="22"/>
      <c r="R150" s="46"/>
      <c r="S150" s="46"/>
      <c r="T150" s="46"/>
      <c r="U150" s="46"/>
    </row>
    <row r="151" spans="1:23" s="8" customFormat="1" ht="30.95" customHeight="1" outlineLevel="1">
      <c r="A151" s="11"/>
      <c r="B151" s="225" t="s">
        <v>171</v>
      </c>
      <c r="C151" s="452" t="s">
        <v>172</v>
      </c>
      <c r="D151" s="452"/>
      <c r="E151" s="263"/>
      <c r="F151" s="263" t="s">
        <v>118</v>
      </c>
      <c r="G151" s="313"/>
      <c r="H151" s="137"/>
      <c r="I151" s="140"/>
      <c r="J151" s="242" t="s">
        <v>81</v>
      </c>
      <c r="K151" s="142"/>
      <c r="L151" s="21"/>
      <c r="M151" s="22"/>
      <c r="N151" s="21"/>
      <c r="O151" s="22"/>
      <c r="Q151" s="57" t="e">
        <f t="shared" ref="Q151:Q153" si="14">F151/$Q$40</f>
        <v>#VALUE!</v>
      </c>
      <c r="R151" s="46"/>
      <c r="S151" s="107" t="s">
        <v>161</v>
      </c>
      <c r="T151" s="54" t="s">
        <v>81</v>
      </c>
      <c r="U151" s="54" t="s">
        <v>81</v>
      </c>
      <c r="V151" s="108" t="e">
        <f>T151/$V$40</f>
        <v>#VALUE!</v>
      </c>
      <c r="W151" s="109" t="e">
        <f>F151*$V$39</f>
        <v>#VALUE!</v>
      </c>
    </row>
    <row r="152" spans="1:23" s="8" customFormat="1" ht="41.45" customHeight="1" outlineLevel="1">
      <c r="A152" s="11"/>
      <c r="B152" s="225" t="s">
        <v>173</v>
      </c>
      <c r="C152" s="452" t="s">
        <v>89</v>
      </c>
      <c r="D152" s="452"/>
      <c r="E152" s="263"/>
      <c r="F152" s="263" t="s">
        <v>118</v>
      </c>
      <c r="G152" s="313"/>
      <c r="H152" s="137"/>
      <c r="I152" s="140"/>
      <c r="J152" s="242" t="s">
        <v>81</v>
      </c>
      <c r="K152" s="142"/>
      <c r="L152" s="21"/>
      <c r="M152" s="22"/>
      <c r="N152" s="21"/>
      <c r="O152" s="22"/>
      <c r="Q152" s="57" t="e">
        <f t="shared" si="14"/>
        <v>#VALUE!</v>
      </c>
      <c r="R152" s="46"/>
      <c r="S152" s="107" t="s">
        <v>164</v>
      </c>
      <c r="T152" s="54" t="s">
        <v>81</v>
      </c>
      <c r="U152" s="54" t="s">
        <v>81</v>
      </c>
      <c r="V152" s="108" t="e">
        <f>T152/$V$40</f>
        <v>#VALUE!</v>
      </c>
      <c r="W152" s="109" t="e">
        <f>F152*$V$39</f>
        <v>#VALUE!</v>
      </c>
    </row>
    <row r="153" spans="1:23" s="8" customFormat="1" ht="51" customHeight="1" outlineLevel="1">
      <c r="A153" s="11"/>
      <c r="B153" s="225" t="s">
        <v>174</v>
      </c>
      <c r="C153" s="452" t="s">
        <v>175</v>
      </c>
      <c r="D153" s="452"/>
      <c r="E153" s="263"/>
      <c r="F153" s="263" t="s">
        <v>118</v>
      </c>
      <c r="G153" s="313"/>
      <c r="H153" s="137"/>
      <c r="I153" s="140"/>
      <c r="J153" s="242" t="s">
        <v>81</v>
      </c>
      <c r="K153" s="142"/>
      <c r="L153" s="21"/>
      <c r="M153" s="22"/>
      <c r="N153" s="21"/>
      <c r="O153" s="22"/>
      <c r="Q153" s="57" t="e">
        <f t="shared" si="14"/>
        <v>#VALUE!</v>
      </c>
      <c r="R153" s="46"/>
      <c r="S153" s="107"/>
      <c r="T153" s="54" t="s">
        <v>81</v>
      </c>
      <c r="U153" s="54" t="s">
        <v>81</v>
      </c>
      <c r="V153" s="108" t="e">
        <f>T153/$V$40</f>
        <v>#VALUE!</v>
      </c>
      <c r="W153" s="109" t="e">
        <f>F153*$V$39</f>
        <v>#VALUE!</v>
      </c>
    </row>
    <row r="154" spans="1:23" s="8" customFormat="1" ht="13.5" customHeight="1" outlineLevel="1">
      <c r="A154" s="11"/>
      <c r="B154" s="201"/>
      <c r="C154" s="206"/>
      <c r="D154" s="206"/>
      <c r="E154" s="289"/>
      <c r="F154" s="325"/>
      <c r="G154" s="326"/>
      <c r="H154" s="137"/>
      <c r="I154" s="204"/>
      <c r="J154" s="141"/>
      <c r="K154" s="142"/>
      <c r="L154" s="21"/>
      <c r="M154" s="22"/>
      <c r="N154" s="21"/>
      <c r="O154" s="22"/>
      <c r="Q154" s="99"/>
      <c r="R154" s="46"/>
      <c r="S154" s="41"/>
      <c r="T154" s="80"/>
      <c r="U154" s="80"/>
      <c r="V154" s="78"/>
      <c r="W154" s="81"/>
    </row>
    <row r="155" spans="1:23" ht="21.95" customHeight="1" outlineLevel="1">
      <c r="A155" s="11" t="s">
        <v>56</v>
      </c>
      <c r="B155" s="228" t="s">
        <v>57</v>
      </c>
      <c r="C155" s="229"/>
      <c r="D155" s="314"/>
      <c r="E155" s="315"/>
      <c r="F155" s="314"/>
      <c r="G155" s="314"/>
      <c r="H155" s="316"/>
      <c r="J155" s="274"/>
      <c r="L155" s="33"/>
      <c r="M155" s="33"/>
      <c r="N155" s="34"/>
      <c r="O155" s="33"/>
    </row>
    <row r="156" spans="1:23" ht="17.100000000000001" customHeight="1" outlineLevel="1">
      <c r="A156" s="11" t="s">
        <v>56</v>
      </c>
      <c r="B156" s="425" t="s">
        <v>176</v>
      </c>
      <c r="C156" s="425"/>
      <c r="D156" s="425"/>
      <c r="E156" s="425"/>
      <c r="F156" s="425"/>
      <c r="G156" s="425"/>
      <c r="H156" s="167"/>
      <c r="J156" s="187"/>
      <c r="L156" s="22"/>
      <c r="M156" s="22"/>
      <c r="N156" s="21"/>
      <c r="O156" s="22"/>
    </row>
    <row r="157" spans="1:23" ht="27" customHeight="1" outlineLevel="1" thickBot="1">
      <c r="B157" s="201"/>
      <c r="C157" s="201"/>
      <c r="D157" s="201"/>
      <c r="E157" s="206"/>
      <c r="F157" s="201"/>
      <c r="G157" s="201"/>
      <c r="H157" s="167"/>
      <c r="J157" s="187"/>
      <c r="L157" s="21"/>
      <c r="M157" s="22"/>
      <c r="N157" s="21"/>
      <c r="O157" s="22"/>
    </row>
    <row r="158" spans="1:23" s="8" customFormat="1" ht="33" customHeight="1">
      <c r="A158" s="11" t="s">
        <v>28</v>
      </c>
      <c r="B158" s="327" t="s">
        <v>177</v>
      </c>
      <c r="C158" s="426" t="s">
        <v>178</v>
      </c>
      <c r="D158" s="426"/>
      <c r="E158" s="328"/>
      <c r="F158" s="329"/>
      <c r="G158" s="176"/>
      <c r="H158" s="175"/>
      <c r="I158" s="176" t="s">
        <v>11</v>
      </c>
      <c r="J158" s="177">
        <f>SUM(J160,J162,J164,J166,J168,J170,J172,J174,J176,J178,J180,J182,J184,J186)</f>
        <v>0</v>
      </c>
      <c r="K158" s="142"/>
      <c r="L158" s="21"/>
      <c r="M158" s="22"/>
      <c r="N158" s="21"/>
      <c r="O158" s="22"/>
      <c r="R158" s="46"/>
      <c r="S158" s="46"/>
      <c r="T158" s="46"/>
      <c r="U158" s="46"/>
    </row>
    <row r="159" spans="1:23" s="8" customFormat="1" ht="33" customHeight="1" thickBot="1">
      <c r="A159" s="11" t="s">
        <v>28</v>
      </c>
      <c r="B159" s="330"/>
      <c r="C159" s="157"/>
      <c r="D159" s="157"/>
      <c r="E159" s="331"/>
      <c r="F159" s="180"/>
      <c r="G159" s="332"/>
      <c r="H159" s="278"/>
      <c r="I159" s="180" t="s">
        <v>15</v>
      </c>
      <c r="J159" s="181">
        <f>SUM(J161,J163,J165,J167,J169,J171,J173,J175,J177,J179,J181,J183,J185,J187)</f>
        <v>0</v>
      </c>
      <c r="K159" s="142"/>
      <c r="L159" s="21"/>
      <c r="M159" s="22"/>
      <c r="N159" s="21"/>
      <c r="O159" s="22"/>
      <c r="R159" s="46"/>
      <c r="S159" s="46"/>
      <c r="T159" s="46"/>
      <c r="U159" s="46"/>
    </row>
    <row r="160" spans="1:23" s="8" customFormat="1" ht="33" customHeight="1" outlineLevel="1">
      <c r="A160" s="11"/>
      <c r="B160" s="244" t="s">
        <v>179</v>
      </c>
      <c r="C160" s="419" t="s">
        <v>180</v>
      </c>
      <c r="D160" s="419"/>
      <c r="E160" s="299" t="s">
        <v>11</v>
      </c>
      <c r="F160" s="193">
        <v>684.11876777889199</v>
      </c>
      <c r="G160" s="301"/>
      <c r="H160" s="137"/>
      <c r="I160" s="195">
        <v>0</v>
      </c>
      <c r="J160" s="141">
        <f t="shared" ref="J160:J175" si="15">F160*I160</f>
        <v>0</v>
      </c>
      <c r="K160" s="142"/>
      <c r="L160" s="21" t="s">
        <v>44</v>
      </c>
      <c r="M160" s="22" t="s">
        <v>44</v>
      </c>
      <c r="N160" s="21" t="s">
        <v>44</v>
      </c>
      <c r="O160" s="22" t="s">
        <v>44</v>
      </c>
      <c r="Q160" s="57">
        <f t="shared" ref="Q160:Q193" si="16">F160/$Q$40</f>
        <v>797.80614318238133</v>
      </c>
      <c r="R160" s="46"/>
      <c r="S160" s="100" t="s">
        <v>164</v>
      </c>
      <c r="T160" s="58">
        <v>684.11876777889199</v>
      </c>
      <c r="U160" s="58">
        <v>660.83842144888001</v>
      </c>
      <c r="V160" s="59">
        <f t="shared" ref="V160:V193" si="17">T160/$V$40</f>
        <v>797.80614318238133</v>
      </c>
      <c r="W160" s="60" t="e">
        <f t="shared" ref="W160:W193" si="18">F160*$V$39</f>
        <v>#REF!</v>
      </c>
    </row>
    <row r="161" spans="1:23" s="8" customFormat="1" ht="33" customHeight="1" outlineLevel="1" thickBot="1">
      <c r="A161" s="11"/>
      <c r="B161" s="333"/>
      <c r="C161" s="334"/>
      <c r="D161" s="334"/>
      <c r="E161" s="335" t="s">
        <v>15</v>
      </c>
      <c r="F161" s="336">
        <f>F160</f>
        <v>684.11876777889199</v>
      </c>
      <c r="G161" s="337"/>
      <c r="H161" s="137"/>
      <c r="I161" s="195">
        <v>0</v>
      </c>
      <c r="J161" s="141">
        <f t="shared" si="15"/>
        <v>0</v>
      </c>
      <c r="K161" s="142"/>
      <c r="L161" s="21" t="s">
        <v>44</v>
      </c>
      <c r="M161" s="22" t="s">
        <v>44</v>
      </c>
      <c r="N161" s="21" t="s">
        <v>44</v>
      </c>
      <c r="O161" s="22" t="s">
        <v>44</v>
      </c>
      <c r="Q161" s="57"/>
      <c r="R161" s="46"/>
      <c r="S161" s="100"/>
      <c r="T161" s="58"/>
      <c r="U161" s="58"/>
      <c r="V161" s="59"/>
      <c r="W161" s="60"/>
    </row>
    <row r="162" spans="1:23" s="8" customFormat="1" ht="33" customHeight="1" outlineLevel="1">
      <c r="A162" s="11"/>
      <c r="B162" s="338" t="s">
        <v>181</v>
      </c>
      <c r="C162" s="423" t="s">
        <v>182</v>
      </c>
      <c r="D162" s="423"/>
      <c r="E162" s="299" t="s">
        <v>11</v>
      </c>
      <c r="F162" s="193">
        <v>1014.1694843238899</v>
      </c>
      <c r="G162" s="301"/>
      <c r="H162" s="137"/>
      <c r="I162" s="195">
        <v>0</v>
      </c>
      <c r="J162" s="141">
        <f>IF($I$8="SIM",IF($I$9="SIM",F162*4*I162,F162*2*I162),IF($I$9="SIM",F162*2*I162,F162*I162))</f>
        <v>0</v>
      </c>
      <c r="K162" s="142"/>
      <c r="L162" s="21" t="s">
        <v>44</v>
      </c>
      <c r="M162" s="22" t="s">
        <v>44</v>
      </c>
      <c r="N162" s="21" t="s">
        <v>45</v>
      </c>
      <c r="O162" s="22" t="s">
        <v>45</v>
      </c>
      <c r="Q162" s="57">
        <f t="shared" si="16"/>
        <v>1182.7049379870436</v>
      </c>
      <c r="R162" s="46"/>
      <c r="S162" s="100" t="s">
        <v>164</v>
      </c>
      <c r="T162" s="58">
        <v>1014.1694843238899</v>
      </c>
      <c r="U162" s="58">
        <v>979.65761599868301</v>
      </c>
      <c r="V162" s="59">
        <f t="shared" si="17"/>
        <v>1182.7049379870436</v>
      </c>
      <c r="W162" s="60" t="e">
        <f t="shared" si="18"/>
        <v>#REF!</v>
      </c>
    </row>
    <row r="163" spans="1:23" s="8" customFormat="1" ht="33" customHeight="1" outlineLevel="1" thickBot="1">
      <c r="A163" s="11"/>
      <c r="B163" s="333"/>
      <c r="C163" s="334"/>
      <c r="D163" s="334"/>
      <c r="E163" s="335" t="s">
        <v>15</v>
      </c>
      <c r="F163" s="336">
        <v>1014.1694843238899</v>
      </c>
      <c r="G163" s="337"/>
      <c r="H163" s="137"/>
      <c r="I163" s="195">
        <v>0</v>
      </c>
      <c r="J163" s="141">
        <f t="shared" ref="J163:J171" si="19">IF($I$8="SIM",IF($I$9="SIM",F163*4*I163,F163*2*I163),IF($I$9="SIM",F163*2*I163,F163*I163))</f>
        <v>0</v>
      </c>
      <c r="K163" s="142"/>
      <c r="L163" s="21" t="s">
        <v>44</v>
      </c>
      <c r="M163" s="22" t="s">
        <v>44</v>
      </c>
      <c r="N163" s="21" t="s">
        <v>45</v>
      </c>
      <c r="O163" s="22" t="s">
        <v>45</v>
      </c>
      <c r="Q163" s="57"/>
      <c r="R163" s="46"/>
      <c r="S163" s="100"/>
      <c r="T163" s="58"/>
      <c r="U163" s="58"/>
      <c r="V163" s="59"/>
      <c r="W163" s="60"/>
    </row>
    <row r="164" spans="1:23" s="8" customFormat="1" ht="33" customHeight="1" outlineLevel="1">
      <c r="A164" s="11"/>
      <c r="B164" s="338" t="s">
        <v>183</v>
      </c>
      <c r="C164" s="423" t="s">
        <v>184</v>
      </c>
      <c r="D164" s="423"/>
      <c r="E164" s="299" t="s">
        <v>11</v>
      </c>
      <c r="F164" s="193">
        <v>896.33443600651901</v>
      </c>
      <c r="G164" s="301"/>
      <c r="H164" s="137"/>
      <c r="I164" s="195">
        <v>0</v>
      </c>
      <c r="J164" s="141">
        <f t="shared" si="19"/>
        <v>0</v>
      </c>
      <c r="K164" s="142"/>
      <c r="L164" s="21" t="s">
        <v>44</v>
      </c>
      <c r="M164" s="22" t="s">
        <v>44</v>
      </c>
      <c r="N164" s="21" t="s">
        <v>45</v>
      </c>
      <c r="O164" s="22" t="s">
        <v>45</v>
      </c>
      <c r="Q164" s="57">
        <f t="shared" si="16"/>
        <v>1045.2879720192641</v>
      </c>
      <c r="R164" s="46"/>
      <c r="S164" s="100" t="s">
        <v>164</v>
      </c>
      <c r="T164" s="58">
        <v>896.33443600651901</v>
      </c>
      <c r="U164" s="58">
        <v>865.83245728505199</v>
      </c>
      <c r="V164" s="59">
        <f t="shared" si="17"/>
        <v>1045.2879720192641</v>
      </c>
      <c r="W164" s="60" t="e">
        <f t="shared" si="18"/>
        <v>#REF!</v>
      </c>
    </row>
    <row r="165" spans="1:23" s="8" customFormat="1" ht="33" customHeight="1" outlineLevel="1" thickBot="1">
      <c r="A165" s="11"/>
      <c r="B165" s="333"/>
      <c r="C165" s="334"/>
      <c r="D165" s="334"/>
      <c r="E165" s="335" t="s">
        <v>15</v>
      </c>
      <c r="F165" s="336">
        <v>896.33443600651901</v>
      </c>
      <c r="G165" s="337"/>
      <c r="H165" s="137"/>
      <c r="I165" s="195">
        <v>0</v>
      </c>
      <c r="J165" s="141">
        <f t="shared" si="19"/>
        <v>0</v>
      </c>
      <c r="K165" s="142"/>
      <c r="L165" s="21" t="s">
        <v>44</v>
      </c>
      <c r="M165" s="22" t="s">
        <v>44</v>
      </c>
      <c r="N165" s="21" t="s">
        <v>45</v>
      </c>
      <c r="O165" s="22" t="s">
        <v>45</v>
      </c>
      <c r="Q165" s="57"/>
      <c r="R165" s="46"/>
      <c r="S165" s="100"/>
      <c r="T165" s="58"/>
      <c r="U165" s="58"/>
      <c r="V165" s="59"/>
      <c r="W165" s="60"/>
    </row>
    <row r="166" spans="1:23" s="8" customFormat="1" ht="33" customHeight="1" outlineLevel="1">
      <c r="A166" s="11"/>
      <c r="B166" s="338" t="s">
        <v>185</v>
      </c>
      <c r="C166" s="423" t="s">
        <v>186</v>
      </c>
      <c r="D166" s="423"/>
      <c r="E166" s="299" t="s">
        <v>11</v>
      </c>
      <c r="F166" s="193">
        <v>896.33443600651901</v>
      </c>
      <c r="G166" s="301"/>
      <c r="H166" s="137"/>
      <c r="I166" s="195">
        <v>0</v>
      </c>
      <c r="J166" s="141">
        <f t="shared" si="19"/>
        <v>0</v>
      </c>
      <c r="K166" s="142"/>
      <c r="L166" s="21" t="s">
        <v>44</v>
      </c>
      <c r="M166" s="22" t="s">
        <v>44</v>
      </c>
      <c r="N166" s="21" t="s">
        <v>45</v>
      </c>
      <c r="O166" s="22" t="s">
        <v>45</v>
      </c>
      <c r="Q166" s="57">
        <f t="shared" si="16"/>
        <v>1045.2879720192641</v>
      </c>
      <c r="R166" s="46"/>
      <c r="S166" s="100" t="s">
        <v>164</v>
      </c>
      <c r="T166" s="58">
        <v>896.33443600651901</v>
      </c>
      <c r="U166" s="58">
        <v>865.83245728505199</v>
      </c>
      <c r="V166" s="59">
        <f t="shared" si="17"/>
        <v>1045.2879720192641</v>
      </c>
      <c r="W166" s="60" t="e">
        <f t="shared" si="18"/>
        <v>#REF!</v>
      </c>
    </row>
    <row r="167" spans="1:23" s="8" customFormat="1" ht="33" customHeight="1" outlineLevel="1" thickBot="1">
      <c r="A167" s="11"/>
      <c r="B167" s="333"/>
      <c r="C167" s="334"/>
      <c r="D167" s="334"/>
      <c r="E167" s="335" t="s">
        <v>15</v>
      </c>
      <c r="F167" s="336">
        <v>896.33443600651901</v>
      </c>
      <c r="G167" s="337"/>
      <c r="H167" s="137"/>
      <c r="I167" s="195">
        <v>0</v>
      </c>
      <c r="J167" s="141">
        <f t="shared" si="19"/>
        <v>0</v>
      </c>
      <c r="K167" s="142"/>
      <c r="L167" s="21" t="s">
        <v>44</v>
      </c>
      <c r="M167" s="22" t="s">
        <v>44</v>
      </c>
      <c r="N167" s="21" t="s">
        <v>45</v>
      </c>
      <c r="O167" s="22" t="s">
        <v>45</v>
      </c>
      <c r="Q167" s="57"/>
      <c r="R167" s="46"/>
      <c r="S167" s="100"/>
      <c r="T167" s="58"/>
      <c r="U167" s="58"/>
      <c r="V167" s="59"/>
      <c r="W167" s="60"/>
    </row>
    <row r="168" spans="1:23" s="8" customFormat="1" ht="33" customHeight="1" outlineLevel="1">
      <c r="A168" s="11"/>
      <c r="B168" s="338" t="s">
        <v>187</v>
      </c>
      <c r="C168" s="423" t="s">
        <v>188</v>
      </c>
      <c r="D168" s="423"/>
      <c r="E168" s="299" t="s">
        <v>11</v>
      </c>
      <c r="F168" s="193">
        <v>896.33443600651901</v>
      </c>
      <c r="G168" s="301"/>
      <c r="H168" s="137"/>
      <c r="I168" s="195">
        <v>0</v>
      </c>
      <c r="J168" s="141">
        <f t="shared" si="19"/>
        <v>0</v>
      </c>
      <c r="K168" s="142"/>
      <c r="L168" s="21" t="s">
        <v>44</v>
      </c>
      <c r="M168" s="22" t="s">
        <v>44</v>
      </c>
      <c r="N168" s="21" t="s">
        <v>45</v>
      </c>
      <c r="O168" s="22" t="s">
        <v>45</v>
      </c>
      <c r="Q168" s="57">
        <f t="shared" si="16"/>
        <v>1045.2879720192641</v>
      </c>
      <c r="R168" s="46"/>
      <c r="S168" s="100" t="s">
        <v>164</v>
      </c>
      <c r="T168" s="58">
        <v>896.33443600651901</v>
      </c>
      <c r="U168" s="58">
        <v>865.83245728505199</v>
      </c>
      <c r="V168" s="59">
        <f t="shared" si="17"/>
        <v>1045.2879720192641</v>
      </c>
      <c r="W168" s="60" t="e">
        <f t="shared" si="18"/>
        <v>#REF!</v>
      </c>
    </row>
    <row r="169" spans="1:23" s="8" customFormat="1" ht="33" customHeight="1" outlineLevel="1" thickBot="1">
      <c r="A169" s="11"/>
      <c r="B169" s="333"/>
      <c r="C169" s="334"/>
      <c r="D169" s="334"/>
      <c r="E169" s="335" t="s">
        <v>15</v>
      </c>
      <c r="F169" s="336">
        <v>896.33443600651901</v>
      </c>
      <c r="G169" s="337"/>
      <c r="H169" s="137"/>
      <c r="I169" s="195">
        <v>0</v>
      </c>
      <c r="J169" s="141">
        <f t="shared" si="19"/>
        <v>0</v>
      </c>
      <c r="K169" s="142"/>
      <c r="L169" s="21" t="s">
        <v>44</v>
      </c>
      <c r="M169" s="22" t="s">
        <v>44</v>
      </c>
      <c r="N169" s="21" t="s">
        <v>45</v>
      </c>
      <c r="O169" s="22" t="s">
        <v>45</v>
      </c>
      <c r="Q169" s="57"/>
      <c r="R169" s="46"/>
      <c r="S169" s="100"/>
      <c r="T169" s="58"/>
      <c r="U169" s="58"/>
      <c r="V169" s="59"/>
      <c r="W169" s="60"/>
    </row>
    <row r="170" spans="1:23" s="8" customFormat="1" ht="33" customHeight="1" outlineLevel="1">
      <c r="A170" s="11"/>
      <c r="B170" s="338" t="s">
        <v>189</v>
      </c>
      <c r="C170" s="423" t="s">
        <v>190</v>
      </c>
      <c r="D170" s="423"/>
      <c r="E170" s="299" t="s">
        <v>11</v>
      </c>
      <c r="F170" s="193">
        <v>333.48444486380299</v>
      </c>
      <c r="G170" s="301"/>
      <c r="H170" s="137"/>
      <c r="I170" s="195">
        <v>0</v>
      </c>
      <c r="J170" s="141">
        <f t="shared" si="19"/>
        <v>0</v>
      </c>
      <c r="K170" s="142"/>
      <c r="L170" s="21" t="s">
        <v>44</v>
      </c>
      <c r="M170" s="22" t="s">
        <v>44</v>
      </c>
      <c r="N170" s="21" t="s">
        <v>45</v>
      </c>
      <c r="O170" s="22" t="s">
        <v>45</v>
      </c>
      <c r="Q170" s="57">
        <f t="shared" si="16"/>
        <v>388.90314269831254</v>
      </c>
      <c r="R170" s="46"/>
      <c r="S170" s="107" t="s">
        <v>164</v>
      </c>
      <c r="T170" s="58">
        <v>333.48444486380299</v>
      </c>
      <c r="U170" s="58">
        <v>322.13607417473798</v>
      </c>
      <c r="V170" s="59">
        <f t="shared" si="17"/>
        <v>388.90314269831254</v>
      </c>
      <c r="W170" s="60" t="e">
        <f t="shared" si="18"/>
        <v>#REF!</v>
      </c>
    </row>
    <row r="171" spans="1:23" s="8" customFormat="1" ht="33" customHeight="1" outlineLevel="1" thickBot="1">
      <c r="A171" s="11"/>
      <c r="B171" s="333"/>
      <c r="C171" s="334"/>
      <c r="D171" s="334"/>
      <c r="E171" s="335" t="s">
        <v>15</v>
      </c>
      <c r="F171" s="336">
        <v>333.48444486380299</v>
      </c>
      <c r="G171" s="337"/>
      <c r="H171" s="137"/>
      <c r="I171" s="195">
        <v>0</v>
      </c>
      <c r="J171" s="141">
        <f t="shared" si="19"/>
        <v>0</v>
      </c>
      <c r="K171" s="142"/>
      <c r="L171" s="21" t="s">
        <v>44</v>
      </c>
      <c r="M171" s="22" t="s">
        <v>44</v>
      </c>
      <c r="N171" s="21" t="s">
        <v>45</v>
      </c>
      <c r="O171" s="22" t="s">
        <v>45</v>
      </c>
      <c r="Q171" s="57"/>
      <c r="R171" s="46"/>
      <c r="S171" s="107"/>
      <c r="T171" s="58"/>
      <c r="U171" s="58"/>
      <c r="V171" s="59"/>
      <c r="W171" s="60"/>
    </row>
    <row r="172" spans="1:23" s="8" customFormat="1" ht="33" customHeight="1" outlineLevel="1">
      <c r="A172" s="11"/>
      <c r="B172" s="338" t="s">
        <v>191</v>
      </c>
      <c r="C172" s="423" t="s">
        <v>192</v>
      </c>
      <c r="D172" s="423"/>
      <c r="E172" s="299" t="s">
        <v>11</v>
      </c>
      <c r="F172" s="193">
        <v>222.329217756779</v>
      </c>
      <c r="G172" s="301"/>
      <c r="H172" s="137"/>
      <c r="I172" s="195">
        <v>0</v>
      </c>
      <c r="J172" s="141">
        <f t="shared" si="15"/>
        <v>0</v>
      </c>
      <c r="K172" s="142"/>
      <c r="L172" s="21" t="s">
        <v>44</v>
      </c>
      <c r="M172" s="22" t="s">
        <v>44</v>
      </c>
      <c r="N172" s="105" t="s">
        <v>44</v>
      </c>
      <c r="O172" s="106" t="s">
        <v>44</v>
      </c>
      <c r="Q172" s="57">
        <f t="shared" si="16"/>
        <v>259.27605569303671</v>
      </c>
      <c r="R172" s="46"/>
      <c r="S172" s="100" t="s">
        <v>164</v>
      </c>
      <c r="T172" s="58">
        <v>222.329217756779</v>
      </c>
      <c r="U172" s="58">
        <v>214.763424458251</v>
      </c>
      <c r="V172" s="59">
        <f t="shared" si="17"/>
        <v>259.27605569303671</v>
      </c>
      <c r="W172" s="60" t="e">
        <f t="shared" si="18"/>
        <v>#REF!</v>
      </c>
    </row>
    <row r="173" spans="1:23" s="8" customFormat="1" ht="33" customHeight="1" outlineLevel="1" thickBot="1">
      <c r="A173" s="11"/>
      <c r="B173" s="333"/>
      <c r="C173" s="334"/>
      <c r="D173" s="334"/>
      <c r="E173" s="335" t="s">
        <v>15</v>
      </c>
      <c r="F173" s="336">
        <v>222.329217756779</v>
      </c>
      <c r="G173" s="337"/>
      <c r="H173" s="137"/>
      <c r="I173" s="195">
        <v>0</v>
      </c>
      <c r="J173" s="141">
        <f t="shared" si="15"/>
        <v>0</v>
      </c>
      <c r="K173" s="142"/>
      <c r="L173" s="21" t="s">
        <v>44</v>
      </c>
      <c r="M173" s="22" t="s">
        <v>44</v>
      </c>
      <c r="N173" s="105" t="s">
        <v>44</v>
      </c>
      <c r="O173" s="106" t="s">
        <v>44</v>
      </c>
      <c r="Q173" s="57"/>
      <c r="R173" s="46"/>
      <c r="S173" s="100"/>
      <c r="T173" s="58"/>
      <c r="U173" s="58"/>
      <c r="V173" s="59"/>
      <c r="W173" s="60"/>
    </row>
    <row r="174" spans="1:23" s="8" customFormat="1" ht="33" customHeight="1" outlineLevel="1">
      <c r="A174" s="11"/>
      <c r="B174" s="338" t="s">
        <v>193</v>
      </c>
      <c r="C174" s="423" t="s">
        <v>194</v>
      </c>
      <c r="D174" s="423"/>
      <c r="E174" s="299" t="s">
        <v>11</v>
      </c>
      <c r="F174" s="193">
        <v>333.48444486380299</v>
      </c>
      <c r="G174" s="301"/>
      <c r="H174" s="137"/>
      <c r="I174" s="195">
        <v>0</v>
      </c>
      <c r="J174" s="141">
        <f t="shared" si="15"/>
        <v>0</v>
      </c>
      <c r="K174" s="142"/>
      <c r="L174" s="21" t="s">
        <v>44</v>
      </c>
      <c r="M174" s="22" t="s">
        <v>44</v>
      </c>
      <c r="N174" s="105" t="s">
        <v>44</v>
      </c>
      <c r="O174" s="106" t="s">
        <v>44</v>
      </c>
      <c r="Q174" s="57">
        <f t="shared" si="16"/>
        <v>388.90314269831254</v>
      </c>
      <c r="R174" s="46"/>
      <c r="S174" s="100" t="s">
        <v>164</v>
      </c>
      <c r="T174" s="58">
        <v>333.48444486380299</v>
      </c>
      <c r="U174" s="58">
        <v>322.13607417473798</v>
      </c>
      <c r="V174" s="59">
        <f t="shared" si="17"/>
        <v>388.90314269831254</v>
      </c>
      <c r="W174" s="60" t="e">
        <f t="shared" si="18"/>
        <v>#REF!</v>
      </c>
    </row>
    <row r="175" spans="1:23" s="8" customFormat="1" ht="33" customHeight="1" outlineLevel="1" thickBot="1">
      <c r="A175" s="11"/>
      <c r="B175" s="333"/>
      <c r="C175" s="334"/>
      <c r="D175" s="334"/>
      <c r="E175" s="335" t="s">
        <v>15</v>
      </c>
      <c r="F175" s="336">
        <v>333.48444486380299</v>
      </c>
      <c r="G175" s="337"/>
      <c r="H175" s="137"/>
      <c r="I175" s="195">
        <v>0</v>
      </c>
      <c r="J175" s="141">
        <f t="shared" si="15"/>
        <v>0</v>
      </c>
      <c r="K175" s="142"/>
      <c r="L175" s="21" t="s">
        <v>44</v>
      </c>
      <c r="M175" s="22" t="s">
        <v>44</v>
      </c>
      <c r="N175" s="105" t="s">
        <v>44</v>
      </c>
      <c r="O175" s="106" t="s">
        <v>44</v>
      </c>
      <c r="Q175" s="57"/>
      <c r="R175" s="46"/>
      <c r="S175" s="100"/>
      <c r="T175" s="58"/>
      <c r="U175" s="58"/>
      <c r="V175" s="59"/>
      <c r="W175" s="60"/>
    </row>
    <row r="176" spans="1:23" s="8" customFormat="1" ht="33" customHeight="1" outlineLevel="1">
      <c r="A176" s="11"/>
      <c r="B176" s="428" t="s">
        <v>195</v>
      </c>
      <c r="C176" s="419" t="s">
        <v>196</v>
      </c>
      <c r="D176" s="419"/>
      <c r="E176" s="299" t="s">
        <v>11</v>
      </c>
      <c r="F176" s="193">
        <v>1325.6255300277301</v>
      </c>
      <c r="G176" s="301"/>
      <c r="H176" s="137"/>
      <c r="I176" s="195">
        <v>0</v>
      </c>
      <c r="J176" s="141">
        <f t="shared" ref="J176:J187" si="20">IF($I$8="SIM",IF($I$9="SIM",F176*4*I176,F176*2*I176),IF($I$9="SIM",F176*2*I176,F176*I176))</f>
        <v>0</v>
      </c>
      <c r="K176" s="142"/>
      <c r="L176" s="21" t="s">
        <v>44</v>
      </c>
      <c r="M176" s="22" t="s">
        <v>44</v>
      </c>
      <c r="N176" s="21" t="s">
        <v>45</v>
      </c>
      <c r="O176" s="22" t="s">
        <v>45</v>
      </c>
      <c r="Q176" s="57">
        <f t="shared" si="16"/>
        <v>1545.9189854550787</v>
      </c>
      <c r="R176" s="46"/>
      <c r="S176" s="100" t="s">
        <v>11</v>
      </c>
      <c r="T176" s="58">
        <v>1325.6255300277301</v>
      </c>
      <c r="U176" s="58">
        <v>1280.51491050307</v>
      </c>
      <c r="V176" s="59">
        <f t="shared" si="17"/>
        <v>1545.9189854550787</v>
      </c>
      <c r="W176" s="60" t="e">
        <f t="shared" si="18"/>
        <v>#REF!</v>
      </c>
    </row>
    <row r="177" spans="1:23" s="8" customFormat="1" ht="33" customHeight="1" outlineLevel="1" thickBot="1">
      <c r="A177" s="11"/>
      <c r="B177" s="429"/>
      <c r="C177" s="420"/>
      <c r="D177" s="420"/>
      <c r="E177" s="335" t="s">
        <v>15</v>
      </c>
      <c r="F177" s="336">
        <v>1531.8368645831299</v>
      </c>
      <c r="G177" s="337"/>
      <c r="H177" s="137"/>
      <c r="I177" s="195">
        <v>0</v>
      </c>
      <c r="J177" s="141">
        <f t="shared" si="20"/>
        <v>0</v>
      </c>
      <c r="K177" s="142"/>
      <c r="L177" s="21" t="s">
        <v>44</v>
      </c>
      <c r="M177" s="22" t="s">
        <v>44</v>
      </c>
      <c r="N177" s="21" t="s">
        <v>45</v>
      </c>
      <c r="O177" s="22" t="s">
        <v>45</v>
      </c>
      <c r="Q177" s="57">
        <f t="shared" si="16"/>
        <v>1786.3986758986937</v>
      </c>
      <c r="R177" s="46"/>
      <c r="S177" s="100" t="s">
        <v>15</v>
      </c>
      <c r="T177" s="58">
        <v>1531.8368645831299</v>
      </c>
      <c r="U177" s="58">
        <v>1479.70893825192</v>
      </c>
      <c r="V177" s="59">
        <f t="shared" si="17"/>
        <v>1786.3986758986937</v>
      </c>
      <c r="W177" s="60" t="e">
        <f t="shared" si="18"/>
        <v>#REF!</v>
      </c>
    </row>
    <row r="178" spans="1:23" s="8" customFormat="1" ht="33" customHeight="1" outlineLevel="1">
      <c r="A178" s="11"/>
      <c r="B178" s="427" t="s">
        <v>197</v>
      </c>
      <c r="C178" s="423" t="s">
        <v>198</v>
      </c>
      <c r="D178" s="423"/>
      <c r="E178" s="340" t="s">
        <v>11</v>
      </c>
      <c r="F178" s="341">
        <v>1203.0808324862101</v>
      </c>
      <c r="G178" s="342"/>
      <c r="H178" s="137"/>
      <c r="I178" s="195">
        <v>0</v>
      </c>
      <c r="J178" s="141">
        <f t="shared" si="20"/>
        <v>0</v>
      </c>
      <c r="K178" s="142"/>
      <c r="L178" s="21" t="s">
        <v>44</v>
      </c>
      <c r="M178" s="22" t="s">
        <v>44</v>
      </c>
      <c r="N178" s="21" t="s">
        <v>45</v>
      </c>
      <c r="O178" s="22" t="s">
        <v>45</v>
      </c>
      <c r="Q178" s="57">
        <f t="shared" si="16"/>
        <v>1403.0097171850846</v>
      </c>
      <c r="R178" s="46"/>
      <c r="S178" s="100" t="s">
        <v>11</v>
      </c>
      <c r="T178" s="58">
        <v>1203.0808324862101</v>
      </c>
      <c r="U178" s="58">
        <v>1162.1403704459501</v>
      </c>
      <c r="V178" s="59">
        <f t="shared" si="17"/>
        <v>1403.0097171850846</v>
      </c>
      <c r="W178" s="60" t="e">
        <f t="shared" si="18"/>
        <v>#REF!</v>
      </c>
    </row>
    <row r="179" spans="1:23" s="8" customFormat="1" ht="33" customHeight="1" outlineLevel="1" thickBot="1">
      <c r="A179" s="11"/>
      <c r="B179" s="429"/>
      <c r="C179" s="420"/>
      <c r="D179" s="420"/>
      <c r="E179" s="335" t="s">
        <v>15</v>
      </c>
      <c r="F179" s="336">
        <v>1336.22693166774</v>
      </c>
      <c r="G179" s="337"/>
      <c r="H179" s="137"/>
      <c r="I179" s="195">
        <v>0</v>
      </c>
      <c r="J179" s="141">
        <f t="shared" si="20"/>
        <v>0</v>
      </c>
      <c r="K179" s="142"/>
      <c r="L179" s="21" t="s">
        <v>44</v>
      </c>
      <c r="M179" s="22" t="s">
        <v>44</v>
      </c>
      <c r="N179" s="21" t="s">
        <v>45</v>
      </c>
      <c r="O179" s="22" t="s">
        <v>45</v>
      </c>
      <c r="Q179" s="57">
        <f t="shared" si="16"/>
        <v>1558.2821360556734</v>
      </c>
      <c r="R179" s="46"/>
      <c r="S179" s="100" t="s">
        <v>15</v>
      </c>
      <c r="T179" s="58">
        <v>1336.22693166774</v>
      </c>
      <c r="U179" s="58">
        <v>1290.75554978224</v>
      </c>
      <c r="V179" s="59">
        <f t="shared" si="17"/>
        <v>1558.2821360556734</v>
      </c>
      <c r="W179" s="60" t="e">
        <f t="shared" si="18"/>
        <v>#REF!</v>
      </c>
    </row>
    <row r="180" spans="1:23" s="8" customFormat="1" ht="33.75" customHeight="1" outlineLevel="1">
      <c r="A180" s="11"/>
      <c r="B180" s="428" t="s">
        <v>199</v>
      </c>
      <c r="C180" s="419" t="s">
        <v>200</v>
      </c>
      <c r="D180" s="419"/>
      <c r="E180" s="299" t="s">
        <v>11</v>
      </c>
      <c r="F180" s="341">
        <v>2651.2510600554601</v>
      </c>
      <c r="G180" s="301"/>
      <c r="H180" s="137"/>
      <c r="I180" s="195">
        <v>0</v>
      </c>
      <c r="J180" s="141">
        <f t="shared" si="20"/>
        <v>0</v>
      </c>
      <c r="K180" s="142"/>
      <c r="L180" s="21" t="s">
        <v>44</v>
      </c>
      <c r="M180" s="22" t="s">
        <v>44</v>
      </c>
      <c r="N180" s="21" t="s">
        <v>45</v>
      </c>
      <c r="O180" s="22" t="s">
        <v>45</v>
      </c>
      <c r="Q180" s="57">
        <f t="shared" si="16"/>
        <v>3091.8379709101573</v>
      </c>
      <c r="R180" s="46"/>
      <c r="S180" s="100" t="s">
        <v>11</v>
      </c>
      <c r="T180" s="58">
        <v>2651.2510600554601</v>
      </c>
      <c r="U180" s="58">
        <v>2561.0298210061401</v>
      </c>
      <c r="V180" s="59">
        <f t="shared" si="17"/>
        <v>3091.8379709101573</v>
      </c>
      <c r="W180" s="60" t="e">
        <f t="shared" si="18"/>
        <v>#REF!</v>
      </c>
    </row>
    <row r="181" spans="1:23" s="8" customFormat="1" ht="33" customHeight="1" outlineLevel="1" thickBot="1">
      <c r="A181" s="11"/>
      <c r="B181" s="429"/>
      <c r="C181" s="420"/>
      <c r="D181" s="420"/>
      <c r="E181" s="335" t="s">
        <v>15</v>
      </c>
      <c r="F181" s="336">
        <v>3063.6549656235402</v>
      </c>
      <c r="G181" s="337"/>
      <c r="H181" s="137"/>
      <c r="I181" s="195">
        <v>0</v>
      </c>
      <c r="J181" s="141">
        <f t="shared" si="20"/>
        <v>0</v>
      </c>
      <c r="K181" s="142"/>
      <c r="L181" s="21" t="s">
        <v>44</v>
      </c>
      <c r="M181" s="22" t="s">
        <v>44</v>
      </c>
      <c r="N181" s="21" t="s">
        <v>45</v>
      </c>
      <c r="O181" s="22" t="s">
        <v>45</v>
      </c>
      <c r="Q181" s="57">
        <f t="shared" si="16"/>
        <v>3572.7754701149156</v>
      </c>
      <c r="R181" s="46"/>
      <c r="S181" s="100" t="s">
        <v>15</v>
      </c>
      <c r="T181" s="58">
        <v>3063.6549656235402</v>
      </c>
      <c r="U181" s="58">
        <v>2959.3997514785801</v>
      </c>
      <c r="V181" s="59">
        <f t="shared" si="17"/>
        <v>3572.7754701149156</v>
      </c>
      <c r="W181" s="60" t="e">
        <f t="shared" si="18"/>
        <v>#REF!</v>
      </c>
    </row>
    <row r="182" spans="1:23" s="8" customFormat="1" ht="33" customHeight="1" outlineLevel="1">
      <c r="A182" s="11"/>
      <c r="B182" s="427" t="s">
        <v>201</v>
      </c>
      <c r="C182" s="423" t="s">
        <v>202</v>
      </c>
      <c r="D182" s="423"/>
      <c r="E182" s="340" t="s">
        <v>11</v>
      </c>
      <c r="F182" s="341">
        <v>2406.14290142968</v>
      </c>
      <c r="G182" s="342"/>
      <c r="H182" s="137"/>
      <c r="I182" s="195">
        <v>0</v>
      </c>
      <c r="J182" s="141">
        <f t="shared" si="20"/>
        <v>0</v>
      </c>
      <c r="K182" s="142"/>
      <c r="L182" s="21" t="s">
        <v>44</v>
      </c>
      <c r="M182" s="22" t="s">
        <v>44</v>
      </c>
      <c r="N182" s="21" t="s">
        <v>45</v>
      </c>
      <c r="O182" s="22" t="s">
        <v>45</v>
      </c>
      <c r="Q182" s="57">
        <f t="shared" si="16"/>
        <v>2805.9975526876733</v>
      </c>
      <c r="R182" s="46"/>
      <c r="S182" s="100" t="s">
        <v>11</v>
      </c>
      <c r="T182" s="58">
        <v>2406.14290142968</v>
      </c>
      <c r="U182" s="58">
        <v>2324.2626158666199</v>
      </c>
      <c r="V182" s="59">
        <f t="shared" si="17"/>
        <v>2805.9975526876733</v>
      </c>
      <c r="W182" s="60" t="e">
        <f t="shared" si="18"/>
        <v>#REF!</v>
      </c>
    </row>
    <row r="183" spans="1:23" s="8" customFormat="1" ht="33" customHeight="1" outlineLevel="1" thickBot="1">
      <c r="A183" s="11"/>
      <c r="B183" s="429"/>
      <c r="C183" s="420"/>
      <c r="D183" s="420"/>
      <c r="E183" s="335" t="s">
        <v>15</v>
      </c>
      <c r="F183" s="336">
        <v>2672.45386333548</v>
      </c>
      <c r="G183" s="337"/>
      <c r="H183" s="137"/>
      <c r="I183" s="195">
        <v>0</v>
      </c>
      <c r="J183" s="141">
        <f t="shared" si="20"/>
        <v>0</v>
      </c>
      <c r="K183" s="142"/>
      <c r="L183" s="21" t="s">
        <v>44</v>
      </c>
      <c r="M183" s="22" t="s">
        <v>44</v>
      </c>
      <c r="N183" s="21" t="s">
        <v>45</v>
      </c>
      <c r="O183" s="22" t="s">
        <v>45</v>
      </c>
      <c r="Q183" s="57">
        <f t="shared" si="16"/>
        <v>3116.5642721113468</v>
      </c>
      <c r="R183" s="46"/>
      <c r="S183" s="100" t="s">
        <v>15</v>
      </c>
      <c r="T183" s="58">
        <v>2672.45386333548</v>
      </c>
      <c r="U183" s="58">
        <v>2581.51109956447</v>
      </c>
      <c r="V183" s="59">
        <f t="shared" si="17"/>
        <v>3116.5642721113468</v>
      </c>
      <c r="W183" s="60" t="e">
        <f t="shared" si="18"/>
        <v>#REF!</v>
      </c>
    </row>
    <row r="184" spans="1:23" s="8" customFormat="1" ht="33" customHeight="1" outlineLevel="1">
      <c r="A184" s="11"/>
      <c r="B184" s="428" t="s">
        <v>203</v>
      </c>
      <c r="C184" s="419" t="s">
        <v>204</v>
      </c>
      <c r="D184" s="419"/>
      <c r="E184" s="299" t="s">
        <v>11</v>
      </c>
      <c r="F184" s="341">
        <v>2651.2510600554601</v>
      </c>
      <c r="G184" s="301"/>
      <c r="H184" s="137"/>
      <c r="I184" s="195">
        <v>0</v>
      </c>
      <c r="J184" s="141">
        <f t="shared" si="20"/>
        <v>0</v>
      </c>
      <c r="K184" s="142"/>
      <c r="L184" s="21" t="s">
        <v>44</v>
      </c>
      <c r="M184" s="22" t="s">
        <v>44</v>
      </c>
      <c r="N184" s="21" t="s">
        <v>45</v>
      </c>
      <c r="O184" s="22" t="s">
        <v>45</v>
      </c>
      <c r="Q184" s="57">
        <f t="shared" si="16"/>
        <v>3091.8379709101573</v>
      </c>
      <c r="R184" s="46"/>
      <c r="S184" s="100" t="s">
        <v>11</v>
      </c>
      <c r="T184" s="58">
        <v>2651.2510600554601</v>
      </c>
      <c r="U184" s="58">
        <v>2561.0298210061401</v>
      </c>
      <c r="V184" s="59">
        <f t="shared" si="17"/>
        <v>3091.8379709101573</v>
      </c>
      <c r="W184" s="60" t="e">
        <f t="shared" si="18"/>
        <v>#REF!</v>
      </c>
    </row>
    <row r="185" spans="1:23" s="8" customFormat="1" ht="33" customHeight="1" outlineLevel="1" thickBot="1">
      <c r="A185" s="11"/>
      <c r="B185" s="429"/>
      <c r="C185" s="420"/>
      <c r="D185" s="420"/>
      <c r="E185" s="335" t="s">
        <v>15</v>
      </c>
      <c r="F185" s="336">
        <v>3063.6549656235402</v>
      </c>
      <c r="G185" s="337"/>
      <c r="H185" s="137"/>
      <c r="I185" s="195">
        <v>0</v>
      </c>
      <c r="J185" s="141">
        <f t="shared" si="20"/>
        <v>0</v>
      </c>
      <c r="K185" s="142"/>
      <c r="L185" s="21" t="s">
        <v>44</v>
      </c>
      <c r="M185" s="22" t="s">
        <v>44</v>
      </c>
      <c r="N185" s="21" t="s">
        <v>45</v>
      </c>
      <c r="O185" s="22" t="s">
        <v>45</v>
      </c>
      <c r="Q185" s="57">
        <f t="shared" si="16"/>
        <v>3572.7754701149156</v>
      </c>
      <c r="R185" s="46"/>
      <c r="S185" s="100" t="s">
        <v>15</v>
      </c>
      <c r="T185" s="58">
        <v>3063.6549656235402</v>
      </c>
      <c r="U185" s="58">
        <v>2959.3997514785801</v>
      </c>
      <c r="V185" s="59">
        <f t="shared" si="17"/>
        <v>3572.7754701149156</v>
      </c>
      <c r="W185" s="60" t="e">
        <f t="shared" si="18"/>
        <v>#REF!</v>
      </c>
    </row>
    <row r="186" spans="1:23" s="8" customFormat="1" ht="33" customHeight="1" outlineLevel="1">
      <c r="A186" s="11"/>
      <c r="B186" s="427" t="s">
        <v>205</v>
      </c>
      <c r="C186" s="423" t="s">
        <v>206</v>
      </c>
      <c r="D186" s="423"/>
      <c r="E186" s="340" t="s">
        <v>11</v>
      </c>
      <c r="F186" s="341">
        <v>2406.14290142968</v>
      </c>
      <c r="G186" s="342"/>
      <c r="H186" s="137"/>
      <c r="I186" s="195">
        <v>0</v>
      </c>
      <c r="J186" s="141">
        <f t="shared" si="20"/>
        <v>0</v>
      </c>
      <c r="K186" s="142"/>
      <c r="L186" s="21" t="s">
        <v>44</v>
      </c>
      <c r="M186" s="22" t="s">
        <v>44</v>
      </c>
      <c r="N186" s="21" t="s">
        <v>45</v>
      </c>
      <c r="O186" s="22" t="s">
        <v>45</v>
      </c>
      <c r="Q186" s="57">
        <f t="shared" si="16"/>
        <v>2805.9975526876733</v>
      </c>
      <c r="R186" s="46"/>
      <c r="S186" s="100" t="s">
        <v>11</v>
      </c>
      <c r="T186" s="58">
        <v>2406.14290142968</v>
      </c>
      <c r="U186" s="58">
        <v>2324.2626158666199</v>
      </c>
      <c r="V186" s="59">
        <f t="shared" si="17"/>
        <v>2805.9975526876733</v>
      </c>
      <c r="W186" s="60" t="e">
        <f t="shared" si="18"/>
        <v>#REF!</v>
      </c>
    </row>
    <row r="187" spans="1:23" s="8" customFormat="1" ht="33" customHeight="1" outlineLevel="1" thickBot="1">
      <c r="A187" s="11"/>
      <c r="B187" s="429"/>
      <c r="C187" s="420"/>
      <c r="D187" s="420"/>
      <c r="E187" s="335" t="s">
        <v>15</v>
      </c>
      <c r="F187" s="336">
        <v>2672.45386333548</v>
      </c>
      <c r="G187" s="337"/>
      <c r="H187" s="137"/>
      <c r="I187" s="195">
        <v>0</v>
      </c>
      <c r="J187" s="141">
        <f t="shared" si="20"/>
        <v>0</v>
      </c>
      <c r="K187" s="142"/>
      <c r="L187" s="21" t="s">
        <v>44</v>
      </c>
      <c r="M187" s="22" t="s">
        <v>44</v>
      </c>
      <c r="N187" s="21" t="s">
        <v>45</v>
      </c>
      <c r="O187" s="22" t="s">
        <v>45</v>
      </c>
      <c r="Q187" s="57">
        <f t="shared" si="16"/>
        <v>3116.5642721113468</v>
      </c>
      <c r="R187" s="46"/>
      <c r="S187" s="100" t="s">
        <v>15</v>
      </c>
      <c r="T187" s="58">
        <v>2672.45386333548</v>
      </c>
      <c r="U187" s="58">
        <v>2581.51109956447</v>
      </c>
      <c r="V187" s="59">
        <f t="shared" si="17"/>
        <v>3116.5642721113468</v>
      </c>
      <c r="W187" s="60" t="e">
        <f t="shared" si="18"/>
        <v>#REF!</v>
      </c>
    </row>
    <row r="188" spans="1:23" s="8" customFormat="1" ht="33" customHeight="1" outlineLevel="1">
      <c r="A188" s="11"/>
      <c r="B188" s="428" t="s">
        <v>207</v>
      </c>
      <c r="C188" s="419" t="s">
        <v>208</v>
      </c>
      <c r="D188" s="419"/>
      <c r="E188" s="299" t="s">
        <v>209</v>
      </c>
      <c r="F188" s="341">
        <v>84.848740205599199</v>
      </c>
      <c r="G188" s="299" t="s">
        <v>209</v>
      </c>
      <c r="H188" s="265"/>
      <c r="I188" s="140"/>
      <c r="J188" s="242" t="s">
        <v>81</v>
      </c>
      <c r="K188" s="142"/>
      <c r="L188" s="21"/>
      <c r="M188" s="22"/>
      <c r="N188" s="21"/>
      <c r="O188" s="22"/>
      <c r="Q188" s="57">
        <f t="shared" si="16"/>
        <v>98.948968169794981</v>
      </c>
      <c r="R188" s="46"/>
      <c r="S188" s="100" t="s">
        <v>209</v>
      </c>
      <c r="T188" s="58">
        <v>84.848740205599199</v>
      </c>
      <c r="U188" s="58">
        <v>81.961364283923004</v>
      </c>
      <c r="V188" s="59">
        <f t="shared" si="17"/>
        <v>98.948968169794981</v>
      </c>
      <c r="W188" s="60" t="e">
        <f t="shared" si="18"/>
        <v>#REF!</v>
      </c>
    </row>
    <row r="189" spans="1:23" s="8" customFormat="1" ht="33" customHeight="1" outlineLevel="1">
      <c r="A189" s="11"/>
      <c r="B189" s="428"/>
      <c r="C189" s="419"/>
      <c r="D189" s="419"/>
      <c r="E189" s="343" t="s">
        <v>11</v>
      </c>
      <c r="F189" s="341">
        <v>3078.6095091759298</v>
      </c>
      <c r="G189" s="343" t="s">
        <v>210</v>
      </c>
      <c r="H189" s="265"/>
      <c r="I189" s="140"/>
      <c r="J189" s="242" t="s">
        <v>81</v>
      </c>
      <c r="K189" s="142"/>
      <c r="L189" s="21"/>
      <c r="M189" s="22"/>
      <c r="N189" s="21"/>
      <c r="O189" s="22"/>
      <c r="Q189" s="57">
        <f t="shared" si="16"/>
        <v>3590.2151710506469</v>
      </c>
      <c r="R189" s="46"/>
      <c r="S189" s="100" t="s">
        <v>11</v>
      </c>
      <c r="T189" s="58">
        <v>3078.6095091759298</v>
      </c>
      <c r="U189" s="58">
        <v>2973.84539662106</v>
      </c>
      <c r="V189" s="59">
        <f t="shared" si="17"/>
        <v>3590.2151710506469</v>
      </c>
      <c r="W189" s="60" t="e">
        <f t="shared" si="18"/>
        <v>#REF!</v>
      </c>
    </row>
    <row r="190" spans="1:23" s="8" customFormat="1" ht="33" customHeight="1" outlineLevel="1" thickBot="1">
      <c r="A190" s="11"/>
      <c r="B190" s="429"/>
      <c r="C190" s="420"/>
      <c r="D190" s="420"/>
      <c r="E190" s="335" t="s">
        <v>15</v>
      </c>
      <c r="F190" s="336">
        <v>3651.2728331641601</v>
      </c>
      <c r="G190" s="335" t="s">
        <v>210</v>
      </c>
      <c r="H190" s="265"/>
      <c r="I190" s="140"/>
      <c r="J190" s="242" t="s">
        <v>81</v>
      </c>
      <c r="K190" s="142"/>
      <c r="L190" s="21"/>
      <c r="M190" s="22"/>
      <c r="N190" s="21"/>
      <c r="O190" s="22"/>
      <c r="Q190" s="57">
        <f t="shared" si="16"/>
        <v>4258.0441203080582</v>
      </c>
      <c r="R190" s="46"/>
      <c r="S190" s="100" t="s">
        <v>15</v>
      </c>
      <c r="T190" s="58">
        <v>3651.2728331641601</v>
      </c>
      <c r="U190" s="58">
        <v>3527.0211679490699</v>
      </c>
      <c r="V190" s="59">
        <f t="shared" si="17"/>
        <v>4258.0441203080582</v>
      </c>
      <c r="W190" s="60" t="e">
        <f t="shared" si="18"/>
        <v>#REF!</v>
      </c>
    </row>
    <row r="191" spans="1:23" s="8" customFormat="1" ht="33" customHeight="1" outlineLevel="1">
      <c r="A191" s="11"/>
      <c r="B191" s="427" t="s">
        <v>211</v>
      </c>
      <c r="C191" s="423" t="s">
        <v>212</v>
      </c>
      <c r="D191" s="423"/>
      <c r="E191" s="340" t="s">
        <v>209</v>
      </c>
      <c r="F191" s="341">
        <v>127.25434676567301</v>
      </c>
      <c r="G191" s="340" t="s">
        <v>209</v>
      </c>
      <c r="H191" s="265"/>
      <c r="I191" s="140"/>
      <c r="J191" s="242" t="s">
        <v>81</v>
      </c>
      <c r="K191" s="142"/>
      <c r="L191" s="21"/>
      <c r="M191" s="22"/>
      <c r="N191" s="21"/>
      <c r="O191" s="22"/>
      <c r="Q191" s="57">
        <f t="shared" si="16"/>
        <v>148.40157057221342</v>
      </c>
      <c r="R191" s="46"/>
      <c r="S191" s="100" t="s">
        <v>209</v>
      </c>
      <c r="T191" s="58">
        <v>127.25434676567301</v>
      </c>
      <c r="U191" s="58">
        <v>122.923921400612</v>
      </c>
      <c r="V191" s="59">
        <f t="shared" si="17"/>
        <v>148.40157057221342</v>
      </c>
      <c r="W191" s="60" t="e">
        <f t="shared" si="18"/>
        <v>#REF!</v>
      </c>
    </row>
    <row r="192" spans="1:23" s="8" customFormat="1" ht="33" customHeight="1" outlineLevel="1">
      <c r="A192" s="11"/>
      <c r="B192" s="428"/>
      <c r="C192" s="419"/>
      <c r="D192" s="419"/>
      <c r="E192" s="343" t="s">
        <v>11</v>
      </c>
      <c r="F192" s="341">
        <v>4110.8107580591904</v>
      </c>
      <c r="G192" s="343" t="s">
        <v>210</v>
      </c>
      <c r="H192" s="265"/>
      <c r="I192" s="140"/>
      <c r="J192" s="242" t="s">
        <v>81</v>
      </c>
      <c r="K192" s="142"/>
      <c r="L192" s="21"/>
      <c r="M192" s="22"/>
      <c r="N192" s="21"/>
      <c r="O192" s="22"/>
      <c r="Q192" s="57">
        <f t="shared" si="16"/>
        <v>4793.9484058999305</v>
      </c>
      <c r="R192" s="46"/>
      <c r="S192" s="100" t="s">
        <v>11</v>
      </c>
      <c r="T192" s="58">
        <v>4110.8107580591904</v>
      </c>
      <c r="U192" s="58">
        <v>3970.9211619069501</v>
      </c>
      <c r="V192" s="59">
        <f t="shared" si="17"/>
        <v>4793.9484058999305</v>
      </c>
      <c r="W192" s="60" t="e">
        <f t="shared" si="18"/>
        <v>#REF!</v>
      </c>
    </row>
    <row r="193" spans="1:23" s="8" customFormat="1" ht="33" customHeight="1" outlineLevel="1" thickBot="1">
      <c r="A193" s="11"/>
      <c r="B193" s="429"/>
      <c r="C193" s="420"/>
      <c r="D193" s="420"/>
      <c r="E193" s="335" t="s">
        <v>15</v>
      </c>
      <c r="F193" s="336">
        <v>4969.8245075843097</v>
      </c>
      <c r="G193" s="335" t="s">
        <v>210</v>
      </c>
      <c r="H193" s="265"/>
      <c r="I193" s="140"/>
      <c r="J193" s="242" t="s">
        <v>81</v>
      </c>
      <c r="K193" s="142"/>
      <c r="L193" s="21"/>
      <c r="M193" s="22"/>
      <c r="N193" s="21"/>
      <c r="O193" s="22"/>
      <c r="Q193" s="57">
        <f t="shared" si="16"/>
        <v>5795.713711468582</v>
      </c>
      <c r="R193" s="46"/>
      <c r="S193" s="100" t="s">
        <v>15</v>
      </c>
      <c r="T193" s="58">
        <v>4969.8245075843097</v>
      </c>
      <c r="U193" s="58">
        <v>4800.7029439242697</v>
      </c>
      <c r="V193" s="59">
        <f t="shared" si="17"/>
        <v>5795.713711468582</v>
      </c>
      <c r="W193" s="60" t="e">
        <f t="shared" si="18"/>
        <v>#REF!</v>
      </c>
    </row>
    <row r="194" spans="1:23" ht="27" customHeight="1" outlineLevel="1">
      <c r="B194" s="201"/>
      <c r="C194" s="201"/>
      <c r="D194" s="288"/>
      <c r="E194" s="289"/>
      <c r="F194" s="290"/>
      <c r="G194" s="256"/>
      <c r="H194" s="256"/>
      <c r="J194" s="170"/>
      <c r="L194" s="21"/>
      <c r="M194" s="22"/>
      <c r="N194" s="21"/>
      <c r="O194" s="22"/>
    </row>
    <row r="195" spans="1:23" s="8" customFormat="1" ht="24.95" customHeight="1" outlineLevel="1">
      <c r="A195" s="11" t="s">
        <v>56</v>
      </c>
      <c r="B195" s="200" t="s">
        <v>57</v>
      </c>
      <c r="C195" s="201"/>
      <c r="D195" s="202"/>
      <c r="E195" s="202"/>
      <c r="F195" s="202"/>
      <c r="G195" s="202"/>
      <c r="H195" s="202"/>
      <c r="I195" s="204"/>
      <c r="J195" s="205"/>
      <c r="K195" s="142"/>
      <c r="L195" s="22"/>
      <c r="M195" s="22"/>
      <c r="N195" s="21"/>
      <c r="O195" s="22"/>
      <c r="R195" s="46"/>
      <c r="S195" s="46"/>
      <c r="T195" s="46"/>
      <c r="U195" s="46"/>
    </row>
    <row r="196" spans="1:23" s="8" customFormat="1" ht="69" customHeight="1" outlineLevel="1">
      <c r="A196" s="11" t="s">
        <v>56</v>
      </c>
      <c r="B196" s="425" t="s">
        <v>213</v>
      </c>
      <c r="C196" s="425"/>
      <c r="D196" s="425"/>
      <c r="E196" s="425"/>
      <c r="F196" s="425"/>
      <c r="G196" s="425"/>
      <c r="H196" s="201"/>
      <c r="I196" s="204"/>
      <c r="J196" s="187"/>
      <c r="K196" s="142"/>
      <c r="L196" s="22"/>
      <c r="M196" s="22"/>
      <c r="N196" s="21"/>
      <c r="O196" s="22"/>
      <c r="R196" s="46"/>
      <c r="S196" s="46"/>
      <c r="T196" s="46"/>
      <c r="U196" s="46"/>
    </row>
    <row r="197" spans="1:23" s="8" customFormat="1" ht="24.95" customHeight="1" outlineLevel="1">
      <c r="A197" s="11" t="s">
        <v>56</v>
      </c>
      <c r="B197" s="425" t="s">
        <v>214</v>
      </c>
      <c r="C197" s="425"/>
      <c r="D197" s="425"/>
      <c r="E197" s="425"/>
      <c r="F197" s="425"/>
      <c r="G197" s="425"/>
      <c r="H197" s="201"/>
      <c r="I197" s="204"/>
      <c r="J197" s="187"/>
      <c r="K197" s="142"/>
      <c r="L197" s="22"/>
      <c r="M197" s="22"/>
      <c r="N197" s="21"/>
      <c r="O197" s="22"/>
      <c r="R197" s="46"/>
      <c r="S197" s="46"/>
      <c r="T197" s="46"/>
      <c r="U197" s="46"/>
    </row>
    <row r="198" spans="1:23" s="8" customFormat="1" ht="24.95" customHeight="1" outlineLevel="1">
      <c r="A198" s="11" t="s">
        <v>56</v>
      </c>
      <c r="B198" s="425" t="s">
        <v>215</v>
      </c>
      <c r="C198" s="425"/>
      <c r="D198" s="425"/>
      <c r="E198" s="425"/>
      <c r="F198" s="425"/>
      <c r="G198" s="425"/>
      <c r="H198" s="201"/>
      <c r="I198" s="204"/>
      <c r="J198" s="187"/>
      <c r="K198" s="142"/>
      <c r="L198" s="22"/>
      <c r="M198" s="22"/>
      <c r="N198" s="21"/>
      <c r="O198" s="22"/>
      <c r="R198" s="46"/>
      <c r="S198" s="46"/>
      <c r="T198" s="46"/>
      <c r="U198" s="46"/>
    </row>
    <row r="199" spans="1:23" s="8" customFormat="1" ht="44.1" customHeight="1" outlineLevel="1">
      <c r="A199" s="11" t="s">
        <v>56</v>
      </c>
      <c r="B199" s="425" t="s">
        <v>216</v>
      </c>
      <c r="C199" s="425"/>
      <c r="D199" s="425"/>
      <c r="E199" s="425"/>
      <c r="F199" s="425"/>
      <c r="G199" s="425"/>
      <c r="H199" s="201"/>
      <c r="I199" s="204"/>
      <c r="J199" s="187"/>
      <c r="K199" s="142"/>
      <c r="L199" s="22"/>
      <c r="M199" s="22"/>
      <c r="N199" s="21"/>
      <c r="O199" s="22"/>
      <c r="R199" s="46"/>
      <c r="S199" s="46"/>
      <c r="T199" s="46"/>
      <c r="U199" s="46"/>
    </row>
    <row r="200" spans="1:23" s="8" customFormat="1" ht="24.95" customHeight="1" outlineLevel="1">
      <c r="A200" s="11" t="s">
        <v>56</v>
      </c>
      <c r="B200" s="425" t="s">
        <v>217</v>
      </c>
      <c r="C200" s="425"/>
      <c r="D200" s="425"/>
      <c r="E200" s="425"/>
      <c r="F200" s="425"/>
      <c r="G200" s="425"/>
      <c r="H200" s="201"/>
      <c r="I200" s="204"/>
      <c r="J200" s="187"/>
      <c r="K200" s="142"/>
      <c r="L200" s="22"/>
      <c r="M200" s="22"/>
      <c r="N200" s="21"/>
      <c r="O200" s="22"/>
      <c r="R200" s="46"/>
      <c r="S200" s="46"/>
      <c r="T200" s="46"/>
      <c r="U200" s="46"/>
    </row>
    <row r="201" spans="1:23" s="8" customFormat="1" ht="60.95" customHeight="1" outlineLevel="1">
      <c r="A201" s="11" t="s">
        <v>56</v>
      </c>
      <c r="B201" s="425" t="s">
        <v>218</v>
      </c>
      <c r="C201" s="425"/>
      <c r="D201" s="425"/>
      <c r="E201" s="425"/>
      <c r="F201" s="425"/>
      <c r="G201" s="425"/>
      <c r="H201" s="201"/>
      <c r="I201" s="204"/>
      <c r="J201" s="187"/>
      <c r="K201" s="142"/>
      <c r="L201" s="22"/>
      <c r="M201" s="22"/>
      <c r="N201" s="21"/>
      <c r="O201" s="22"/>
      <c r="R201" s="46"/>
      <c r="S201" s="46"/>
      <c r="T201" s="46"/>
      <c r="U201" s="46"/>
    </row>
    <row r="202" spans="1:23" s="8" customFormat="1" ht="24.95" customHeight="1" outlineLevel="1">
      <c r="A202" s="11" t="s">
        <v>56</v>
      </c>
      <c r="B202" s="425" t="s">
        <v>219</v>
      </c>
      <c r="C202" s="425"/>
      <c r="D202" s="425"/>
      <c r="E202" s="425"/>
      <c r="F202" s="425"/>
      <c r="G202" s="425"/>
      <c r="H202" s="201"/>
      <c r="I202" s="204"/>
      <c r="J202" s="187"/>
      <c r="K202" s="142"/>
      <c r="L202" s="22"/>
      <c r="M202" s="22"/>
      <c r="N202" s="21"/>
      <c r="O202" s="22"/>
      <c r="R202" s="46"/>
      <c r="S202" s="46"/>
      <c r="T202" s="46"/>
      <c r="U202" s="46"/>
    </row>
    <row r="203" spans="1:23" s="8" customFormat="1" ht="36.950000000000003" customHeight="1" outlineLevel="1">
      <c r="A203" s="11" t="s">
        <v>56</v>
      </c>
      <c r="B203" s="425" t="s">
        <v>220</v>
      </c>
      <c r="C203" s="425"/>
      <c r="D203" s="425"/>
      <c r="E203" s="425"/>
      <c r="F203" s="425"/>
      <c r="G203" s="425"/>
      <c r="H203" s="201"/>
      <c r="I203" s="204"/>
      <c r="J203" s="187"/>
      <c r="K203" s="142"/>
      <c r="L203" s="22"/>
      <c r="M203" s="22"/>
      <c r="N203" s="21"/>
      <c r="O203" s="22"/>
      <c r="R203" s="46"/>
      <c r="S203" s="46"/>
      <c r="T203" s="46"/>
      <c r="U203" s="46"/>
    </row>
    <row r="204" spans="1:23" s="8" customFormat="1" ht="24.95" customHeight="1" outlineLevel="1">
      <c r="A204" s="11" t="s">
        <v>56</v>
      </c>
      <c r="B204" s="425" t="s">
        <v>221</v>
      </c>
      <c r="C204" s="425"/>
      <c r="D204" s="425"/>
      <c r="E204" s="425"/>
      <c r="F204" s="425"/>
      <c r="G204" s="425"/>
      <c r="H204" s="201"/>
      <c r="I204" s="204"/>
      <c r="J204" s="187"/>
      <c r="K204" s="142"/>
      <c r="L204" s="22"/>
      <c r="M204" s="22"/>
      <c r="N204" s="21"/>
      <c r="O204" s="22"/>
      <c r="R204" s="46"/>
      <c r="S204" s="46"/>
      <c r="T204" s="46"/>
      <c r="U204" s="46"/>
    </row>
    <row r="205" spans="1:23" s="8" customFormat="1" ht="42" customHeight="1" outlineLevel="1">
      <c r="A205" s="11" t="s">
        <v>56</v>
      </c>
      <c r="B205" s="425" t="s">
        <v>222</v>
      </c>
      <c r="C205" s="425"/>
      <c r="D205" s="425"/>
      <c r="E205" s="425"/>
      <c r="F205" s="425"/>
      <c r="G205" s="425"/>
      <c r="H205" s="201"/>
      <c r="I205" s="204"/>
      <c r="J205" s="187"/>
      <c r="K205" s="142"/>
      <c r="L205" s="22"/>
      <c r="M205" s="22"/>
      <c r="N205" s="21"/>
      <c r="O205" s="22"/>
      <c r="R205" s="46"/>
      <c r="S205" s="46"/>
      <c r="T205" s="46"/>
      <c r="U205" s="46"/>
    </row>
    <row r="206" spans="1:23" s="8" customFormat="1" ht="45" customHeight="1" outlineLevel="1">
      <c r="A206" s="11" t="s">
        <v>56</v>
      </c>
      <c r="B206" s="425" t="s">
        <v>223</v>
      </c>
      <c r="C206" s="425"/>
      <c r="D206" s="425"/>
      <c r="E206" s="425"/>
      <c r="F206" s="425"/>
      <c r="G206" s="425"/>
      <c r="H206" s="201"/>
      <c r="I206" s="204"/>
      <c r="J206" s="187"/>
      <c r="K206" s="142"/>
      <c r="L206" s="22"/>
      <c r="M206" s="22"/>
      <c r="N206" s="21"/>
      <c r="O206" s="22"/>
      <c r="R206" s="46"/>
      <c r="S206" s="46"/>
      <c r="T206" s="46"/>
      <c r="U206" s="46"/>
    </row>
    <row r="207" spans="1:23" s="8" customFormat="1" ht="42.95" customHeight="1" outlineLevel="1">
      <c r="A207" s="11" t="s">
        <v>56</v>
      </c>
      <c r="B207" s="425" t="s">
        <v>224</v>
      </c>
      <c r="C207" s="425"/>
      <c r="D207" s="425"/>
      <c r="E207" s="425"/>
      <c r="F207" s="425"/>
      <c r="G207" s="425"/>
      <c r="H207" s="201"/>
      <c r="I207" s="204"/>
      <c r="J207" s="187"/>
      <c r="K207" s="142"/>
      <c r="L207" s="22"/>
      <c r="M207" s="22"/>
      <c r="N207" s="21"/>
      <c r="O207" s="22"/>
      <c r="R207" s="46"/>
      <c r="S207" s="46"/>
      <c r="T207" s="46"/>
      <c r="U207" s="46"/>
    </row>
    <row r="208" spans="1:23" ht="27" customHeight="1" outlineLevel="1">
      <c r="B208" s="167"/>
      <c r="C208" s="167"/>
      <c r="D208" s="264"/>
      <c r="E208" s="265"/>
      <c r="F208" s="266"/>
      <c r="G208" s="169"/>
      <c r="H208" s="169"/>
      <c r="J208" s="170"/>
      <c r="L208" s="21"/>
      <c r="M208" s="22"/>
      <c r="N208" s="21"/>
      <c r="O208" s="22"/>
    </row>
    <row r="209" spans="1:23" s="8" customFormat="1" ht="50.1" customHeight="1" thickBot="1">
      <c r="A209" s="11" t="s">
        <v>28</v>
      </c>
      <c r="B209" s="344" t="s">
        <v>225</v>
      </c>
      <c r="C209" s="450" t="s">
        <v>226</v>
      </c>
      <c r="D209" s="450"/>
      <c r="E209" s="345"/>
      <c r="F209" s="346"/>
      <c r="G209" s="345"/>
      <c r="H209" s="162"/>
      <c r="I209" s="204"/>
      <c r="J209" s="187"/>
      <c r="K209" s="142"/>
      <c r="L209" s="21"/>
      <c r="M209" s="22"/>
      <c r="N209" s="21"/>
      <c r="O209" s="22"/>
      <c r="R209" s="46"/>
      <c r="S209" s="46"/>
      <c r="T209" s="46"/>
      <c r="U209" s="46"/>
    </row>
    <row r="210" spans="1:23" s="8" customFormat="1" ht="30" customHeight="1" outlineLevel="1">
      <c r="A210" s="11" t="s">
        <v>28</v>
      </c>
      <c r="B210" s="427" t="s">
        <v>227</v>
      </c>
      <c r="C210" s="423" t="s">
        <v>180</v>
      </c>
      <c r="D210" s="423"/>
      <c r="E210" s="415" t="s">
        <v>228</v>
      </c>
      <c r="F210" s="341">
        <v>136.50477332944101</v>
      </c>
      <c r="G210" s="340" t="s">
        <v>209</v>
      </c>
      <c r="H210" s="265"/>
      <c r="I210" s="140"/>
      <c r="J210" s="242" t="s">
        <v>81</v>
      </c>
      <c r="K210" s="142"/>
      <c r="L210" s="21"/>
      <c r="M210" s="22"/>
      <c r="N210" s="21"/>
      <c r="O210" s="22"/>
      <c r="Q210" s="57">
        <f t="shared" ref="Q210:Q236" si="21">F210/$Q$40</f>
        <v>159.18924003433352</v>
      </c>
      <c r="R210" s="46"/>
      <c r="S210" s="414" t="s">
        <v>228</v>
      </c>
      <c r="T210" s="58">
        <v>136.50477332944101</v>
      </c>
      <c r="U210" s="58">
        <v>131.85955886013701</v>
      </c>
      <c r="V210" s="59">
        <f t="shared" ref="V210:V236" si="22">T210/$V$40</f>
        <v>159.18924003433352</v>
      </c>
      <c r="W210" s="60" t="e">
        <f t="shared" ref="W210:W236" si="23">F210*$V$39</f>
        <v>#REF!</v>
      </c>
    </row>
    <row r="211" spans="1:23" s="8" customFormat="1" ht="30" customHeight="1" outlineLevel="1" thickBot="1">
      <c r="A211" s="11" t="s">
        <v>28</v>
      </c>
      <c r="B211" s="429"/>
      <c r="C211" s="420"/>
      <c r="D211" s="420"/>
      <c r="E211" s="416"/>
      <c r="F211" s="336">
        <v>684.11876777889199</v>
      </c>
      <c r="G211" s="335" t="s">
        <v>210</v>
      </c>
      <c r="H211" s="265"/>
      <c r="I211" s="140"/>
      <c r="J211" s="242" t="s">
        <v>81</v>
      </c>
      <c r="K211" s="142"/>
      <c r="L211" s="21"/>
      <c r="M211" s="22"/>
      <c r="N211" s="21"/>
      <c r="O211" s="22"/>
      <c r="Q211" s="57">
        <f t="shared" si="21"/>
        <v>797.80614318238133</v>
      </c>
      <c r="R211" s="46"/>
      <c r="S211" s="414"/>
      <c r="T211" s="58">
        <v>684.11876777889199</v>
      </c>
      <c r="U211" s="58">
        <v>660.83842144888001</v>
      </c>
      <c r="V211" s="59">
        <f t="shared" si="22"/>
        <v>797.80614318238133</v>
      </c>
      <c r="W211" s="60" t="e">
        <f t="shared" si="23"/>
        <v>#REF!</v>
      </c>
    </row>
    <row r="212" spans="1:23" s="8" customFormat="1" ht="30" customHeight="1" outlineLevel="1">
      <c r="A212" s="11"/>
      <c r="B212" s="423" t="s">
        <v>229</v>
      </c>
      <c r="C212" s="423" t="s">
        <v>230</v>
      </c>
      <c r="D212" s="423"/>
      <c r="E212" s="417" t="s">
        <v>228</v>
      </c>
      <c r="F212" s="341">
        <v>100.04720981341301</v>
      </c>
      <c r="G212" s="299" t="s">
        <v>209</v>
      </c>
      <c r="H212" s="265"/>
      <c r="I212" s="140"/>
      <c r="J212" s="242" t="s">
        <v>81</v>
      </c>
      <c r="K212" s="142"/>
      <c r="L212" s="21"/>
      <c r="M212" s="22"/>
      <c r="N212" s="21"/>
      <c r="O212" s="22"/>
      <c r="Q212" s="57">
        <f t="shared" si="21"/>
        <v>116.67313097774111</v>
      </c>
      <c r="R212" s="46"/>
      <c r="S212" s="414" t="s">
        <v>228</v>
      </c>
      <c r="T212" s="58">
        <v>100.04720981341301</v>
      </c>
      <c r="U212" s="58">
        <v>96.642634754948503</v>
      </c>
      <c r="V212" s="59">
        <f t="shared" si="22"/>
        <v>116.67313097774111</v>
      </c>
      <c r="W212" s="60" t="e">
        <f t="shared" si="23"/>
        <v>#REF!</v>
      </c>
    </row>
    <row r="213" spans="1:23" s="8" customFormat="1" ht="30" customHeight="1" outlineLevel="1" thickBot="1">
      <c r="A213" s="11"/>
      <c r="B213" s="419"/>
      <c r="C213" s="419"/>
      <c r="D213" s="419"/>
      <c r="E213" s="418"/>
      <c r="F213" s="341">
        <v>622.51805701042997</v>
      </c>
      <c r="G213" s="299" t="s">
        <v>210</v>
      </c>
      <c r="H213" s="265"/>
      <c r="I213" s="140"/>
      <c r="J213" s="242" t="s">
        <v>81</v>
      </c>
      <c r="K213" s="142"/>
      <c r="L213" s="21"/>
      <c r="M213" s="22"/>
      <c r="N213" s="21"/>
      <c r="O213" s="22"/>
      <c r="Q213" s="57">
        <f t="shared" si="21"/>
        <v>725.96857960399996</v>
      </c>
      <c r="R213" s="46"/>
      <c r="S213" s="414"/>
      <c r="T213" s="58">
        <v>622.51805701042997</v>
      </c>
      <c r="U213" s="58">
        <v>601.33396347804398</v>
      </c>
      <c r="V213" s="59">
        <f t="shared" si="22"/>
        <v>725.96857960399996</v>
      </c>
      <c r="W213" s="60" t="e">
        <f t="shared" si="23"/>
        <v>#REF!</v>
      </c>
    </row>
    <row r="214" spans="1:23" s="8" customFormat="1" ht="42.95" customHeight="1" outlineLevel="1" thickBot="1">
      <c r="A214" s="11"/>
      <c r="B214" s="420"/>
      <c r="C214" s="420"/>
      <c r="D214" s="420"/>
      <c r="E214" s="348" t="s">
        <v>231</v>
      </c>
      <c r="F214" s="349" t="s">
        <v>81</v>
      </c>
      <c r="G214" s="348"/>
      <c r="H214" s="265"/>
      <c r="I214" s="140"/>
      <c r="J214" s="242" t="s">
        <v>81</v>
      </c>
      <c r="K214" s="142"/>
      <c r="L214" s="21"/>
      <c r="M214" s="22"/>
      <c r="N214" s="21"/>
      <c r="O214" s="22"/>
      <c r="Q214" s="57"/>
      <c r="R214" s="46"/>
      <c r="S214" s="107" t="s">
        <v>231</v>
      </c>
      <c r="T214" s="58" t="s">
        <v>81</v>
      </c>
      <c r="U214" s="58" t="s">
        <v>81</v>
      </c>
      <c r="V214" s="59" t="e">
        <f t="shared" ref="V214" si="24">T214/$V$40</f>
        <v>#VALUE!</v>
      </c>
      <c r="W214" s="60" t="e">
        <f t="shared" ref="W214" si="25">F214*$V$39</f>
        <v>#VALUE!</v>
      </c>
    </row>
    <row r="215" spans="1:23" s="8" customFormat="1" ht="30" customHeight="1" outlineLevel="1">
      <c r="A215" s="11"/>
      <c r="B215" s="428" t="s">
        <v>232</v>
      </c>
      <c r="C215" s="419" t="s">
        <v>184</v>
      </c>
      <c r="D215" s="419"/>
      <c r="E215" s="417" t="s">
        <v>228</v>
      </c>
      <c r="F215" s="341">
        <v>100.04720981341301</v>
      </c>
      <c r="G215" s="299" t="s">
        <v>209</v>
      </c>
      <c r="H215" s="265"/>
      <c r="I215" s="140"/>
      <c r="J215" s="242" t="s">
        <v>81</v>
      </c>
      <c r="K215" s="142"/>
      <c r="L215" s="21"/>
      <c r="M215" s="22"/>
      <c r="N215" s="21"/>
      <c r="O215" s="22"/>
      <c r="Q215" s="57">
        <f>F215/$Q$40</f>
        <v>116.67313097774111</v>
      </c>
      <c r="R215" s="46"/>
      <c r="S215" s="414" t="s">
        <v>228</v>
      </c>
      <c r="T215" s="58">
        <v>100.04720981341301</v>
      </c>
      <c r="U215" s="58">
        <v>96.642634754948503</v>
      </c>
      <c r="V215" s="59">
        <f t="shared" ref="V215:V216" si="26">T215/$V$40</f>
        <v>116.67313097774111</v>
      </c>
      <c r="W215" s="60" t="e">
        <f t="shared" ref="W215:W216" si="27">F215*$V$39</f>
        <v>#REF!</v>
      </c>
    </row>
    <row r="216" spans="1:23" s="8" customFormat="1" ht="30" customHeight="1" outlineLevel="1" thickBot="1">
      <c r="A216" s="11"/>
      <c r="B216" s="428"/>
      <c r="C216" s="419"/>
      <c r="D216" s="419"/>
      <c r="E216" s="418"/>
      <c r="F216" s="336">
        <v>622.51805701042997</v>
      </c>
      <c r="G216" s="335" t="s">
        <v>210</v>
      </c>
      <c r="H216" s="265"/>
      <c r="I216" s="140"/>
      <c r="J216" s="242" t="s">
        <v>81</v>
      </c>
      <c r="K216" s="142"/>
      <c r="L216" s="21"/>
      <c r="M216" s="22"/>
      <c r="N216" s="21"/>
      <c r="O216" s="22"/>
      <c r="Q216" s="57"/>
      <c r="R216" s="46"/>
      <c r="S216" s="414"/>
      <c r="T216" s="58">
        <v>622.51805701042997</v>
      </c>
      <c r="U216" s="58"/>
      <c r="V216" s="59">
        <f t="shared" si="26"/>
        <v>725.96857960399996</v>
      </c>
      <c r="W216" s="60" t="e">
        <f t="shared" si="27"/>
        <v>#REF!</v>
      </c>
    </row>
    <row r="217" spans="1:23" s="8" customFormat="1" ht="39.950000000000003" customHeight="1" outlineLevel="1" thickBot="1">
      <c r="A217" s="11"/>
      <c r="B217" s="429"/>
      <c r="C217" s="420"/>
      <c r="D217" s="420"/>
      <c r="E217" s="348" t="s">
        <v>231</v>
      </c>
      <c r="F217" s="349" t="s">
        <v>81</v>
      </c>
      <c r="G217" s="348"/>
      <c r="H217" s="265"/>
      <c r="I217" s="140"/>
      <c r="J217" s="242" t="s">
        <v>81</v>
      </c>
      <c r="K217" s="142"/>
      <c r="L217" s="21"/>
      <c r="M217" s="22"/>
      <c r="N217" s="21"/>
      <c r="O217" s="22"/>
      <c r="Q217" s="57" t="e">
        <f t="shared" si="21"/>
        <v>#VALUE!</v>
      </c>
      <c r="R217" s="46"/>
      <c r="S217" s="414"/>
      <c r="T217" s="58" t="s">
        <v>81</v>
      </c>
      <c r="U217" s="58" t="s">
        <v>81</v>
      </c>
      <c r="V217" s="59" t="e">
        <f t="shared" ref="V217" si="28">T217/$V$40</f>
        <v>#VALUE!</v>
      </c>
      <c r="W217" s="60" t="e">
        <f t="shared" ref="W217" si="29">F217*$V$39</f>
        <v>#VALUE!</v>
      </c>
    </row>
    <row r="218" spans="1:23" s="8" customFormat="1" ht="30" customHeight="1" outlineLevel="1">
      <c r="A218" s="11"/>
      <c r="B218" s="428" t="s">
        <v>233</v>
      </c>
      <c r="C218" s="419" t="s">
        <v>186</v>
      </c>
      <c r="D218" s="419"/>
      <c r="E218" s="417" t="s">
        <v>228</v>
      </c>
      <c r="F218" s="341">
        <v>100.04720981341301</v>
      </c>
      <c r="G218" s="299" t="s">
        <v>209</v>
      </c>
      <c r="H218" s="265"/>
      <c r="I218" s="140"/>
      <c r="J218" s="242" t="s">
        <v>81</v>
      </c>
      <c r="K218" s="142"/>
      <c r="L218" s="21"/>
      <c r="M218" s="22"/>
      <c r="N218" s="21"/>
      <c r="O218" s="22"/>
      <c r="Q218" s="57">
        <f t="shared" si="21"/>
        <v>116.67313097774111</v>
      </c>
      <c r="R218" s="46"/>
      <c r="S218" s="414" t="s">
        <v>228</v>
      </c>
      <c r="T218" s="58">
        <v>100.04720981341301</v>
      </c>
      <c r="U218" s="58">
        <v>96.642634754948503</v>
      </c>
      <c r="V218" s="59">
        <f t="shared" si="22"/>
        <v>116.67313097774111</v>
      </c>
      <c r="W218" s="60" t="e">
        <f t="shared" si="23"/>
        <v>#REF!</v>
      </c>
    </row>
    <row r="219" spans="1:23" s="8" customFormat="1" ht="30" customHeight="1" outlineLevel="1" thickBot="1">
      <c r="A219" s="11"/>
      <c r="B219" s="428"/>
      <c r="C219" s="419"/>
      <c r="D219" s="419"/>
      <c r="E219" s="418"/>
      <c r="F219" s="336">
        <v>622.51805701042997</v>
      </c>
      <c r="G219" s="335" t="s">
        <v>210</v>
      </c>
      <c r="H219" s="265"/>
      <c r="I219" s="140"/>
      <c r="J219" s="242" t="s">
        <v>81</v>
      </c>
      <c r="K219" s="142"/>
      <c r="L219" s="21"/>
      <c r="M219" s="22"/>
      <c r="N219" s="21"/>
      <c r="O219" s="22"/>
      <c r="Q219" s="57"/>
      <c r="R219" s="46"/>
      <c r="S219" s="414"/>
      <c r="T219" s="58">
        <v>622.51805701042997</v>
      </c>
      <c r="U219" s="58"/>
      <c r="V219" s="59">
        <f t="shared" si="22"/>
        <v>725.96857960399996</v>
      </c>
      <c r="W219" s="60" t="e">
        <f t="shared" si="23"/>
        <v>#REF!</v>
      </c>
    </row>
    <row r="220" spans="1:23" s="8" customFormat="1" ht="40.5" customHeight="1" outlineLevel="1" thickBot="1">
      <c r="A220" s="11"/>
      <c r="B220" s="429"/>
      <c r="C220" s="420"/>
      <c r="D220" s="420"/>
      <c r="E220" s="348" t="s">
        <v>231</v>
      </c>
      <c r="F220" s="349" t="s">
        <v>81</v>
      </c>
      <c r="G220" s="348"/>
      <c r="H220" s="265"/>
      <c r="I220" s="140"/>
      <c r="J220" s="242" t="s">
        <v>81</v>
      </c>
      <c r="K220" s="142"/>
      <c r="L220" s="21"/>
      <c r="M220" s="22"/>
      <c r="N220" s="21"/>
      <c r="O220" s="22"/>
      <c r="Q220" s="57" t="e">
        <f t="shared" si="21"/>
        <v>#VALUE!</v>
      </c>
      <c r="R220" s="46"/>
      <c r="S220" s="414"/>
      <c r="T220" s="58" t="s">
        <v>81</v>
      </c>
      <c r="U220" s="58" t="s">
        <v>81</v>
      </c>
      <c r="V220" s="59" t="e">
        <f t="shared" ref="V220" si="30">T220/$V$40</f>
        <v>#VALUE!</v>
      </c>
      <c r="W220" s="60" t="e">
        <f t="shared" ref="W220" si="31">F220*$V$39</f>
        <v>#VALUE!</v>
      </c>
    </row>
    <row r="221" spans="1:23" s="8" customFormat="1" ht="30" customHeight="1" outlineLevel="1">
      <c r="A221" s="11"/>
      <c r="B221" s="428" t="s">
        <v>234</v>
      </c>
      <c r="C221" s="419" t="s">
        <v>188</v>
      </c>
      <c r="D221" s="419"/>
      <c r="E221" s="298" t="s">
        <v>228</v>
      </c>
      <c r="F221" s="341">
        <v>100.04720981341301</v>
      </c>
      <c r="G221" s="299" t="s">
        <v>209</v>
      </c>
      <c r="H221" s="265"/>
      <c r="I221" s="140"/>
      <c r="J221" s="242" t="s">
        <v>81</v>
      </c>
      <c r="K221" s="142"/>
      <c r="L221" s="21"/>
      <c r="M221" s="22"/>
      <c r="N221" s="21"/>
      <c r="O221" s="22"/>
      <c r="Q221" s="57">
        <f t="shared" si="21"/>
        <v>116.67313097774111</v>
      </c>
      <c r="R221" s="46"/>
      <c r="S221" s="414" t="s">
        <v>228</v>
      </c>
      <c r="T221" s="58">
        <v>100.04720981341301</v>
      </c>
      <c r="U221" s="58">
        <v>96.642634754948503</v>
      </c>
      <c r="V221" s="59">
        <f t="shared" si="22"/>
        <v>116.67313097774111</v>
      </c>
      <c r="W221" s="60" t="e">
        <f t="shared" si="23"/>
        <v>#REF!</v>
      </c>
    </row>
    <row r="222" spans="1:23" s="8" customFormat="1" ht="30" customHeight="1" outlineLevel="1" thickBot="1">
      <c r="A222" s="11"/>
      <c r="B222" s="428"/>
      <c r="C222" s="419"/>
      <c r="D222" s="419"/>
      <c r="E222" s="162"/>
      <c r="F222" s="336">
        <v>622.51805701042997</v>
      </c>
      <c r="G222" s="335" t="s">
        <v>210</v>
      </c>
      <c r="H222" s="265"/>
      <c r="I222" s="140"/>
      <c r="J222" s="242" t="s">
        <v>81</v>
      </c>
      <c r="K222" s="142"/>
      <c r="L222" s="21"/>
      <c r="M222" s="22"/>
      <c r="N222" s="21"/>
      <c r="O222" s="22"/>
      <c r="Q222" s="57"/>
      <c r="R222" s="46"/>
      <c r="S222" s="414"/>
      <c r="T222" s="58">
        <v>622.51805701042997</v>
      </c>
      <c r="U222" s="58"/>
      <c r="V222" s="59"/>
      <c r="W222" s="60"/>
    </row>
    <row r="223" spans="1:23" s="8" customFormat="1" ht="37.5" customHeight="1" outlineLevel="1" thickBot="1">
      <c r="A223" s="11"/>
      <c r="B223" s="429"/>
      <c r="C223" s="420"/>
      <c r="D223" s="420"/>
      <c r="E223" s="348" t="s">
        <v>231</v>
      </c>
      <c r="F223" s="349" t="s">
        <v>81</v>
      </c>
      <c r="G223" s="348"/>
      <c r="H223" s="265"/>
      <c r="I223" s="140"/>
      <c r="J223" s="242" t="s">
        <v>81</v>
      </c>
      <c r="K223" s="142"/>
      <c r="L223" s="21"/>
      <c r="M223" s="22"/>
      <c r="N223" s="21"/>
      <c r="O223" s="22"/>
      <c r="Q223" s="57" t="e">
        <f t="shared" si="21"/>
        <v>#VALUE!</v>
      </c>
      <c r="R223" s="46"/>
      <c r="S223" s="414"/>
      <c r="T223" s="58" t="s">
        <v>81</v>
      </c>
      <c r="U223" s="58" t="s">
        <v>81</v>
      </c>
      <c r="V223" s="59" t="e">
        <f t="shared" ref="V223" si="32">T223/$V$40</f>
        <v>#VALUE!</v>
      </c>
      <c r="W223" s="60" t="e">
        <f t="shared" ref="W223" si="33">F223*$V$39</f>
        <v>#VALUE!</v>
      </c>
    </row>
    <row r="224" spans="1:23" s="8" customFormat="1" ht="30" customHeight="1" outlineLevel="1" thickBot="1">
      <c r="A224" s="11"/>
      <c r="B224" s="333" t="s">
        <v>235</v>
      </c>
      <c r="C224" s="420" t="s">
        <v>236</v>
      </c>
      <c r="D224" s="420"/>
      <c r="E224" s="345" t="s">
        <v>228</v>
      </c>
      <c r="F224" s="350">
        <v>333.48444486380299</v>
      </c>
      <c r="G224" s="351"/>
      <c r="H224" s="138"/>
      <c r="I224" s="140"/>
      <c r="J224" s="242" t="s">
        <v>81</v>
      </c>
      <c r="K224" s="142"/>
      <c r="L224" s="21"/>
      <c r="M224" s="22"/>
      <c r="N224" s="21"/>
      <c r="O224" s="22"/>
      <c r="Q224" s="57">
        <f t="shared" si="21"/>
        <v>388.90314269831254</v>
      </c>
      <c r="R224" s="46"/>
      <c r="S224" s="107" t="s">
        <v>228</v>
      </c>
      <c r="T224" s="58">
        <v>333.48444486380299</v>
      </c>
      <c r="U224" s="58">
        <v>322.13607417473798</v>
      </c>
      <c r="V224" s="59">
        <f t="shared" si="22"/>
        <v>388.90314269831254</v>
      </c>
      <c r="W224" s="60" t="e">
        <f t="shared" si="23"/>
        <v>#REF!</v>
      </c>
    </row>
    <row r="225" spans="1:23" s="8" customFormat="1" ht="30" customHeight="1" outlineLevel="1" thickBot="1">
      <c r="A225" s="11"/>
      <c r="B225" s="333" t="s">
        <v>237</v>
      </c>
      <c r="C225" s="420" t="s">
        <v>192</v>
      </c>
      <c r="D225" s="420"/>
      <c r="E225" s="345" t="s">
        <v>228</v>
      </c>
      <c r="F225" s="350">
        <v>222.329217756779</v>
      </c>
      <c r="G225" s="351"/>
      <c r="H225" s="138"/>
      <c r="I225" s="140"/>
      <c r="J225" s="242" t="s">
        <v>81</v>
      </c>
      <c r="K225" s="142"/>
      <c r="L225" s="21"/>
      <c r="M225" s="22"/>
      <c r="N225" s="21"/>
      <c r="O225" s="22"/>
      <c r="Q225" s="57">
        <f t="shared" si="21"/>
        <v>259.27605569303671</v>
      </c>
      <c r="R225" s="46"/>
      <c r="S225" s="107" t="s">
        <v>228</v>
      </c>
      <c r="T225" s="58">
        <v>222.329217756779</v>
      </c>
      <c r="U225" s="58">
        <v>214.763424458251</v>
      </c>
      <c r="V225" s="59">
        <f t="shared" si="22"/>
        <v>259.27605569303671</v>
      </c>
      <c r="W225" s="60" t="e">
        <f t="shared" si="23"/>
        <v>#REF!</v>
      </c>
    </row>
    <row r="226" spans="1:23" s="8" customFormat="1" ht="30" customHeight="1" outlineLevel="1" thickBot="1">
      <c r="A226" s="11"/>
      <c r="B226" s="333" t="s">
        <v>238</v>
      </c>
      <c r="C226" s="420" t="s">
        <v>194</v>
      </c>
      <c r="D226" s="420"/>
      <c r="E226" s="345" t="s">
        <v>228</v>
      </c>
      <c r="F226" s="350">
        <v>333.48444486380299</v>
      </c>
      <c r="G226" s="351"/>
      <c r="H226" s="138"/>
      <c r="I226" s="140"/>
      <c r="J226" s="242" t="s">
        <v>81</v>
      </c>
      <c r="K226" s="142"/>
      <c r="L226" s="21"/>
      <c r="M226" s="22"/>
      <c r="N226" s="21"/>
      <c r="O226" s="22"/>
      <c r="Q226" s="57">
        <f t="shared" si="21"/>
        <v>388.90314269831254</v>
      </c>
      <c r="R226" s="46"/>
      <c r="S226" s="107" t="s">
        <v>228</v>
      </c>
      <c r="T226" s="58">
        <v>333.48444486380299</v>
      </c>
      <c r="U226" s="58">
        <v>322.13607417473798</v>
      </c>
      <c r="V226" s="59">
        <f t="shared" si="22"/>
        <v>388.90314269831254</v>
      </c>
      <c r="W226" s="60" t="e">
        <f t="shared" si="23"/>
        <v>#REF!</v>
      </c>
    </row>
    <row r="227" spans="1:23" s="8" customFormat="1" ht="30" customHeight="1" outlineLevel="1">
      <c r="A227" s="11"/>
      <c r="B227" s="428" t="s">
        <v>239</v>
      </c>
      <c r="C227" s="419" t="s">
        <v>204</v>
      </c>
      <c r="D227" s="419"/>
      <c r="E227" s="298" t="s">
        <v>228</v>
      </c>
      <c r="F227" s="341">
        <v>186.43456052252</v>
      </c>
      <c r="G227" s="299" t="s">
        <v>209</v>
      </c>
      <c r="H227" s="265"/>
      <c r="I227" s="140"/>
      <c r="J227" s="242" t="s">
        <v>81</v>
      </c>
      <c r="K227" s="142"/>
      <c r="L227" s="21"/>
      <c r="M227" s="22"/>
      <c r="N227" s="21"/>
      <c r="O227" s="22"/>
      <c r="Q227" s="57">
        <f t="shared" si="21"/>
        <v>217.41639711081049</v>
      </c>
      <c r="R227" s="46"/>
      <c r="S227" s="414" t="s">
        <v>228</v>
      </c>
      <c r="T227" s="58">
        <v>186.43456052252</v>
      </c>
      <c r="U227" s="58">
        <v>180.090251111247</v>
      </c>
      <c r="V227" s="59">
        <f t="shared" si="22"/>
        <v>217.41639711081049</v>
      </c>
      <c r="W227" s="60" t="e">
        <f t="shared" si="23"/>
        <v>#REF!</v>
      </c>
    </row>
    <row r="228" spans="1:23" s="8" customFormat="1" ht="30" customHeight="1" outlineLevel="1" thickBot="1">
      <c r="A228" s="11"/>
      <c r="B228" s="429"/>
      <c r="C228" s="420"/>
      <c r="D228" s="420"/>
      <c r="E228" s="345"/>
      <c r="F228" s="336">
        <v>592.27122613660799</v>
      </c>
      <c r="G228" s="335" t="s">
        <v>210</v>
      </c>
      <c r="H228" s="265"/>
      <c r="I228" s="140"/>
      <c r="J228" s="242" t="s">
        <v>81</v>
      </c>
      <c r="K228" s="142"/>
      <c r="L228" s="21"/>
      <c r="M228" s="22"/>
      <c r="N228" s="21"/>
      <c r="O228" s="22"/>
      <c r="Q228" s="57">
        <f t="shared" si="21"/>
        <v>690.69530744793929</v>
      </c>
      <c r="R228" s="46"/>
      <c r="S228" s="414"/>
      <c r="T228" s="58">
        <v>592.27122613660799</v>
      </c>
      <c r="U228" s="58">
        <v>572.11642273817597</v>
      </c>
      <c r="V228" s="59">
        <f t="shared" si="22"/>
        <v>690.69530744793929</v>
      </c>
      <c r="W228" s="60" t="e">
        <f t="shared" si="23"/>
        <v>#REF!</v>
      </c>
    </row>
    <row r="229" spans="1:23" s="8" customFormat="1" ht="30" customHeight="1" outlineLevel="1">
      <c r="A229" s="11"/>
      <c r="B229" s="428" t="s">
        <v>240</v>
      </c>
      <c r="C229" s="419" t="s">
        <v>206</v>
      </c>
      <c r="D229" s="419"/>
      <c r="E229" s="298" t="s">
        <v>228</v>
      </c>
      <c r="F229" s="341">
        <v>125.39675603582999</v>
      </c>
      <c r="G229" s="299" t="s">
        <v>209</v>
      </c>
      <c r="H229" s="265"/>
      <c r="I229" s="140"/>
      <c r="J229" s="242" t="s">
        <v>81</v>
      </c>
      <c r="K229" s="142"/>
      <c r="L229" s="21"/>
      <c r="M229" s="22"/>
      <c r="N229" s="21"/>
      <c r="O229" s="22"/>
      <c r="Q229" s="57">
        <f t="shared" si="21"/>
        <v>146.23528400679882</v>
      </c>
      <c r="R229" s="46"/>
      <c r="S229" s="414" t="s">
        <v>228</v>
      </c>
      <c r="T229" s="58">
        <v>125.39675603582999</v>
      </c>
      <c r="U229" s="58">
        <v>121.129543898598</v>
      </c>
      <c r="V229" s="59">
        <f t="shared" si="22"/>
        <v>146.23528400679882</v>
      </c>
      <c r="W229" s="60" t="e">
        <f t="shared" si="23"/>
        <v>#REF!</v>
      </c>
    </row>
    <row r="230" spans="1:23" s="8" customFormat="1" ht="30" customHeight="1" outlineLevel="1" thickBot="1">
      <c r="A230" s="11"/>
      <c r="B230" s="429"/>
      <c r="C230" s="420"/>
      <c r="D230" s="420"/>
      <c r="E230" s="345"/>
      <c r="F230" s="336">
        <v>535.36140104957099</v>
      </c>
      <c r="G230" s="335" t="s">
        <v>210</v>
      </c>
      <c r="H230" s="265"/>
      <c r="I230" s="140"/>
      <c r="J230" s="242" t="s">
        <v>81</v>
      </c>
      <c r="K230" s="142"/>
      <c r="L230" s="21"/>
      <c r="M230" s="22"/>
      <c r="N230" s="21"/>
      <c r="O230" s="22"/>
      <c r="Q230" s="57">
        <f t="shared" si="21"/>
        <v>624.32816448929555</v>
      </c>
      <c r="R230" s="46"/>
      <c r="S230" s="414"/>
      <c r="T230" s="58">
        <v>535.36140104957099</v>
      </c>
      <c r="U230" s="58">
        <v>517.14322108555803</v>
      </c>
      <c r="V230" s="59">
        <f t="shared" si="22"/>
        <v>624.32816448929555</v>
      </c>
      <c r="W230" s="60" t="e">
        <f t="shared" si="23"/>
        <v>#REF!</v>
      </c>
    </row>
    <row r="231" spans="1:23" s="8" customFormat="1" ht="30" customHeight="1" outlineLevel="1">
      <c r="A231" s="11"/>
      <c r="B231" s="428" t="s">
        <v>241</v>
      </c>
      <c r="C231" s="419" t="s">
        <v>200</v>
      </c>
      <c r="D231" s="419"/>
      <c r="E231" s="298" t="s">
        <v>228</v>
      </c>
      <c r="F231" s="341">
        <v>186.43456052252</v>
      </c>
      <c r="G231" s="299" t="s">
        <v>209</v>
      </c>
      <c r="H231" s="265"/>
      <c r="I231" s="140"/>
      <c r="J231" s="242" t="s">
        <v>81</v>
      </c>
      <c r="K231" s="142"/>
      <c r="L231" s="21"/>
      <c r="M231" s="22"/>
      <c r="N231" s="21"/>
      <c r="O231" s="22"/>
      <c r="Q231" s="57">
        <f t="shared" si="21"/>
        <v>217.41639711081049</v>
      </c>
      <c r="R231" s="46"/>
      <c r="S231" s="107" t="s">
        <v>228</v>
      </c>
      <c r="T231" s="58">
        <v>186.43456052252</v>
      </c>
      <c r="U231" s="58">
        <v>180.090251111247</v>
      </c>
      <c r="V231" s="59">
        <f t="shared" si="22"/>
        <v>217.41639711081049</v>
      </c>
      <c r="W231" s="60" t="e">
        <f t="shared" si="23"/>
        <v>#REF!</v>
      </c>
    </row>
    <row r="232" spans="1:23" s="8" customFormat="1" ht="30" customHeight="1" outlineLevel="1">
      <c r="A232" s="11"/>
      <c r="B232" s="428"/>
      <c r="C232" s="419"/>
      <c r="D232" s="419"/>
      <c r="E232" s="352" t="s">
        <v>11</v>
      </c>
      <c r="F232" s="341">
        <v>2651.2510600554601</v>
      </c>
      <c r="G232" s="343" t="s">
        <v>210</v>
      </c>
      <c r="H232" s="265"/>
      <c r="I232" s="140"/>
      <c r="J232" s="242" t="s">
        <v>81</v>
      </c>
      <c r="K232" s="142"/>
      <c r="L232" s="21"/>
      <c r="M232" s="22"/>
      <c r="N232" s="21"/>
      <c r="O232" s="22"/>
      <c r="Q232" s="57">
        <f t="shared" si="21"/>
        <v>3091.8379709101573</v>
      </c>
      <c r="R232" s="46"/>
      <c r="S232" s="107" t="s">
        <v>11</v>
      </c>
      <c r="T232" s="58">
        <v>2651.2510600554601</v>
      </c>
      <c r="U232" s="58">
        <v>2561.0298210061401</v>
      </c>
      <c r="V232" s="59">
        <f t="shared" si="22"/>
        <v>3091.8379709101573</v>
      </c>
      <c r="W232" s="60" t="e">
        <f t="shared" si="23"/>
        <v>#REF!</v>
      </c>
    </row>
    <row r="233" spans="1:23" s="8" customFormat="1" ht="30" customHeight="1" outlineLevel="1" thickBot="1">
      <c r="A233" s="11"/>
      <c r="B233" s="429"/>
      <c r="C233" s="420"/>
      <c r="D233" s="420"/>
      <c r="E233" s="345" t="s">
        <v>15</v>
      </c>
      <c r="F233" s="336">
        <v>3063.6549656235402</v>
      </c>
      <c r="G233" s="343" t="s">
        <v>210</v>
      </c>
      <c r="H233" s="138"/>
      <c r="I233" s="140"/>
      <c r="J233" s="242" t="s">
        <v>81</v>
      </c>
      <c r="K233" s="142"/>
      <c r="L233" s="21"/>
      <c r="M233" s="22"/>
      <c r="N233" s="21"/>
      <c r="O233" s="22"/>
      <c r="Q233" s="57">
        <f t="shared" si="21"/>
        <v>3572.7754701149156</v>
      </c>
      <c r="R233" s="46"/>
      <c r="S233" s="107" t="s">
        <v>15</v>
      </c>
      <c r="T233" s="58">
        <v>3063.6549656235402</v>
      </c>
      <c r="U233" s="58">
        <v>2959.3997514785801</v>
      </c>
      <c r="V233" s="59">
        <f t="shared" si="22"/>
        <v>3572.7754701149156</v>
      </c>
      <c r="W233" s="60" t="e">
        <f t="shared" si="23"/>
        <v>#REF!</v>
      </c>
    </row>
    <row r="234" spans="1:23" s="8" customFormat="1" ht="30" customHeight="1" outlineLevel="1">
      <c r="A234" s="11"/>
      <c r="B234" s="427" t="s">
        <v>242</v>
      </c>
      <c r="C234" s="423" t="s">
        <v>202</v>
      </c>
      <c r="D234" s="423"/>
      <c r="E234" s="353" t="s">
        <v>228</v>
      </c>
      <c r="F234" s="341">
        <v>125.39675603582999</v>
      </c>
      <c r="G234" s="340" t="s">
        <v>209</v>
      </c>
      <c r="H234" s="265"/>
      <c r="I234" s="140"/>
      <c r="J234" s="242" t="s">
        <v>81</v>
      </c>
      <c r="K234" s="142"/>
      <c r="L234" s="21"/>
      <c r="M234" s="22"/>
      <c r="N234" s="21"/>
      <c r="O234" s="22"/>
      <c r="Q234" s="57">
        <f t="shared" si="21"/>
        <v>146.23528400679882</v>
      </c>
      <c r="R234" s="46"/>
      <c r="S234" s="107" t="s">
        <v>228</v>
      </c>
      <c r="T234" s="58">
        <v>125.39675603582999</v>
      </c>
      <c r="U234" s="58">
        <v>121.129543898598</v>
      </c>
      <c r="V234" s="59">
        <f t="shared" si="22"/>
        <v>146.23528400679882</v>
      </c>
      <c r="W234" s="60" t="e">
        <f t="shared" si="23"/>
        <v>#REF!</v>
      </c>
    </row>
    <row r="235" spans="1:23" s="8" customFormat="1" ht="30" customHeight="1" outlineLevel="1">
      <c r="A235" s="11"/>
      <c r="B235" s="428"/>
      <c r="C235" s="419"/>
      <c r="D235" s="419"/>
      <c r="E235" s="352" t="s">
        <v>11</v>
      </c>
      <c r="F235" s="341">
        <v>2406.14290142968</v>
      </c>
      <c r="G235" s="343" t="s">
        <v>210</v>
      </c>
      <c r="H235" s="265"/>
      <c r="I235" s="140"/>
      <c r="J235" s="242" t="s">
        <v>81</v>
      </c>
      <c r="K235" s="142"/>
      <c r="L235" s="21"/>
      <c r="M235" s="22"/>
      <c r="N235" s="21"/>
      <c r="O235" s="22"/>
      <c r="Q235" s="57">
        <f t="shared" si="21"/>
        <v>2805.9975526876733</v>
      </c>
      <c r="R235" s="46"/>
      <c r="S235" s="107" t="s">
        <v>11</v>
      </c>
      <c r="T235" s="58">
        <v>2406.14290142968</v>
      </c>
      <c r="U235" s="58">
        <v>2324.2626158666199</v>
      </c>
      <c r="V235" s="59">
        <f t="shared" si="22"/>
        <v>2805.9975526876733</v>
      </c>
      <c r="W235" s="60" t="e">
        <f t="shared" si="23"/>
        <v>#REF!</v>
      </c>
    </row>
    <row r="236" spans="1:23" s="8" customFormat="1" ht="30" customHeight="1" outlineLevel="1" thickBot="1">
      <c r="A236" s="11"/>
      <c r="B236" s="429"/>
      <c r="C236" s="420"/>
      <c r="D236" s="420"/>
      <c r="E236" s="345" t="s">
        <v>15</v>
      </c>
      <c r="F236" s="336">
        <v>2672.45386333548</v>
      </c>
      <c r="G236" s="343" t="s">
        <v>210</v>
      </c>
      <c r="H236" s="138"/>
      <c r="I236" s="140"/>
      <c r="J236" s="242" t="s">
        <v>81</v>
      </c>
      <c r="K236" s="142"/>
      <c r="L236" s="21"/>
      <c r="M236" s="22"/>
      <c r="N236" s="21"/>
      <c r="O236" s="22"/>
      <c r="Q236" s="57">
        <f t="shared" si="21"/>
        <v>3116.5642721113468</v>
      </c>
      <c r="R236" s="46"/>
      <c r="S236" s="107" t="s">
        <v>15</v>
      </c>
      <c r="T236" s="58">
        <v>2672.45386333548</v>
      </c>
      <c r="U236" s="58">
        <v>2581.51109956447</v>
      </c>
      <c r="V236" s="59">
        <f t="shared" si="22"/>
        <v>3116.5642721113468</v>
      </c>
      <c r="W236" s="60" t="e">
        <f t="shared" si="23"/>
        <v>#REF!</v>
      </c>
    </row>
    <row r="237" spans="1:23" ht="27" customHeight="1" outlineLevel="1">
      <c r="B237" s="201"/>
      <c r="C237" s="201"/>
      <c r="D237" s="288"/>
      <c r="E237" s="289"/>
      <c r="F237" s="290"/>
      <c r="G237" s="256"/>
      <c r="H237" s="169"/>
      <c r="J237" s="170"/>
      <c r="L237" s="21"/>
      <c r="M237" s="22"/>
      <c r="N237" s="21"/>
      <c r="O237" s="22"/>
    </row>
    <row r="238" spans="1:23" s="8" customFormat="1" ht="24" customHeight="1" outlineLevel="1">
      <c r="A238" s="11" t="s">
        <v>56</v>
      </c>
      <c r="B238" s="200" t="s">
        <v>57</v>
      </c>
      <c r="C238" s="201"/>
      <c r="D238" s="206"/>
      <c r="E238" s="206"/>
      <c r="F238" s="206"/>
      <c r="G238" s="206"/>
      <c r="H238" s="162"/>
      <c r="I238" s="204"/>
      <c r="J238" s="187"/>
      <c r="K238" s="142"/>
      <c r="L238" s="22"/>
      <c r="M238" s="22"/>
      <c r="N238" s="21"/>
      <c r="O238" s="22"/>
      <c r="R238" s="46"/>
      <c r="S238" s="46"/>
      <c r="T238" s="46"/>
      <c r="U238" s="46"/>
    </row>
    <row r="239" spans="1:23" s="8" customFormat="1" ht="36.950000000000003" customHeight="1" outlineLevel="1">
      <c r="A239" s="11" t="s">
        <v>56</v>
      </c>
      <c r="B239" s="425" t="s">
        <v>243</v>
      </c>
      <c r="C239" s="425"/>
      <c r="D239" s="425"/>
      <c r="E239" s="425"/>
      <c r="F239" s="425"/>
      <c r="G239" s="425"/>
      <c r="H239" s="167"/>
      <c r="I239" s="204"/>
      <c r="J239" s="187"/>
      <c r="K239" s="142"/>
      <c r="L239" s="22"/>
      <c r="M239" s="22"/>
      <c r="N239" s="21"/>
      <c r="O239" s="22"/>
      <c r="R239" s="46"/>
      <c r="S239" s="46"/>
      <c r="T239" s="46"/>
      <c r="U239" s="46"/>
    </row>
    <row r="240" spans="1:23" s="8" customFormat="1" ht="24" customHeight="1" outlineLevel="1">
      <c r="A240" s="11" t="s">
        <v>56</v>
      </c>
      <c r="B240" s="425" t="s">
        <v>244</v>
      </c>
      <c r="C240" s="425"/>
      <c r="D240" s="425"/>
      <c r="E240" s="425"/>
      <c r="F240" s="425"/>
      <c r="G240" s="425"/>
      <c r="H240" s="167"/>
      <c r="I240" s="204"/>
      <c r="J240" s="187"/>
      <c r="K240" s="142"/>
      <c r="L240" s="22"/>
      <c r="M240" s="22"/>
      <c r="N240" s="21"/>
      <c r="O240" s="22"/>
      <c r="R240" s="46"/>
      <c r="S240" s="46"/>
      <c r="T240" s="46"/>
      <c r="U240" s="46"/>
    </row>
    <row r="241" spans="1:23" s="8" customFormat="1" ht="24" customHeight="1" outlineLevel="1">
      <c r="A241" s="11" t="s">
        <v>56</v>
      </c>
      <c r="B241" s="425" t="s">
        <v>245</v>
      </c>
      <c r="C241" s="425"/>
      <c r="D241" s="425"/>
      <c r="E241" s="425"/>
      <c r="F241" s="425"/>
      <c r="G241" s="425"/>
      <c r="H241" s="167"/>
      <c r="I241" s="204"/>
      <c r="J241" s="187"/>
      <c r="K241" s="142"/>
      <c r="L241" s="22"/>
      <c r="M241" s="22"/>
      <c r="N241" s="21"/>
      <c r="O241" s="22"/>
      <c r="R241" s="46"/>
      <c r="S241" s="46"/>
      <c r="T241" s="46"/>
      <c r="U241" s="46"/>
    </row>
    <row r="242" spans="1:23" s="8" customFormat="1" ht="41.1" customHeight="1" outlineLevel="1">
      <c r="A242" s="11" t="s">
        <v>56</v>
      </c>
      <c r="B242" s="425" t="s">
        <v>246</v>
      </c>
      <c r="C242" s="425"/>
      <c r="D242" s="425"/>
      <c r="E242" s="425"/>
      <c r="F242" s="425"/>
      <c r="G242" s="425"/>
      <c r="H242" s="167"/>
      <c r="I242" s="204"/>
      <c r="J242" s="187"/>
      <c r="K242" s="142"/>
      <c r="L242" s="22"/>
      <c r="M242" s="22"/>
      <c r="N242" s="21"/>
      <c r="O242" s="22"/>
      <c r="R242" s="46"/>
      <c r="S242" s="46"/>
      <c r="T242" s="46"/>
      <c r="U242" s="46"/>
    </row>
    <row r="243" spans="1:23" s="8" customFormat="1" ht="24" customHeight="1" outlineLevel="1">
      <c r="A243" s="11" t="s">
        <v>56</v>
      </c>
      <c r="B243" s="425" t="s">
        <v>217</v>
      </c>
      <c r="C243" s="425"/>
      <c r="D243" s="425"/>
      <c r="E243" s="425"/>
      <c r="F243" s="425"/>
      <c r="G243" s="425"/>
      <c r="H243" s="167"/>
      <c r="I243" s="204"/>
      <c r="J243" s="187"/>
      <c r="K243" s="142"/>
      <c r="L243" s="22"/>
      <c r="M243" s="22"/>
      <c r="N243" s="21"/>
      <c r="O243" s="22"/>
      <c r="R243" s="46"/>
      <c r="S243" s="46"/>
      <c r="T243" s="46"/>
      <c r="U243" s="46"/>
    </row>
    <row r="244" spans="1:23" s="8" customFormat="1" ht="60.95" customHeight="1" outlineLevel="1">
      <c r="A244" s="11" t="s">
        <v>56</v>
      </c>
      <c r="B244" s="425" t="s">
        <v>247</v>
      </c>
      <c r="C244" s="425"/>
      <c r="D244" s="425"/>
      <c r="E244" s="425"/>
      <c r="F244" s="425"/>
      <c r="G244" s="425"/>
      <c r="H244" s="167"/>
      <c r="I244" s="204"/>
      <c r="J244" s="187"/>
      <c r="K244" s="142"/>
      <c r="L244" s="22"/>
      <c r="M244" s="22"/>
      <c r="N244" s="21"/>
      <c r="O244" s="22"/>
      <c r="R244" s="46"/>
      <c r="S244" s="46"/>
      <c r="T244" s="46"/>
      <c r="U244" s="46"/>
    </row>
    <row r="245" spans="1:23" s="8" customFormat="1" ht="24" customHeight="1" outlineLevel="1">
      <c r="A245" s="11" t="s">
        <v>56</v>
      </c>
      <c r="B245" s="425" t="s">
        <v>248</v>
      </c>
      <c r="C245" s="425"/>
      <c r="D245" s="425"/>
      <c r="E245" s="425"/>
      <c r="F245" s="425"/>
      <c r="G245" s="425"/>
      <c r="H245" s="167"/>
      <c r="I245" s="204"/>
      <c r="J245" s="187"/>
      <c r="K245" s="142"/>
      <c r="L245" s="22"/>
      <c r="M245" s="22"/>
      <c r="N245" s="21"/>
      <c r="O245" s="22"/>
      <c r="R245" s="46"/>
      <c r="S245" s="46"/>
      <c r="T245" s="46"/>
      <c r="U245" s="46"/>
    </row>
    <row r="246" spans="1:23" s="8" customFormat="1" ht="47.1" customHeight="1" outlineLevel="1">
      <c r="A246" s="11" t="s">
        <v>56</v>
      </c>
      <c r="B246" s="425" t="s">
        <v>220</v>
      </c>
      <c r="C246" s="425"/>
      <c r="D246" s="425"/>
      <c r="E246" s="425"/>
      <c r="F246" s="425"/>
      <c r="G246" s="425"/>
      <c r="H246" s="167"/>
      <c r="I246" s="204"/>
      <c r="J246" s="187"/>
      <c r="K246" s="142"/>
      <c r="L246" s="22"/>
      <c r="M246" s="22"/>
      <c r="N246" s="21"/>
      <c r="O246" s="22"/>
      <c r="R246" s="46"/>
      <c r="S246" s="46"/>
      <c r="T246" s="46"/>
      <c r="U246" s="46"/>
    </row>
    <row r="247" spans="1:23" s="8" customFormat="1" ht="42" customHeight="1" outlineLevel="1">
      <c r="A247" s="11" t="s">
        <v>56</v>
      </c>
      <c r="B247" s="425" t="s">
        <v>249</v>
      </c>
      <c r="C247" s="425"/>
      <c r="D247" s="425"/>
      <c r="E247" s="425"/>
      <c r="F247" s="425"/>
      <c r="G247" s="425"/>
      <c r="H247" s="167"/>
      <c r="I247" s="204"/>
      <c r="J247" s="187"/>
      <c r="K247" s="142"/>
      <c r="L247" s="22"/>
      <c r="M247" s="22"/>
      <c r="N247" s="21"/>
      <c r="O247" s="22"/>
      <c r="R247" s="46"/>
      <c r="S247" s="46"/>
      <c r="T247" s="46"/>
      <c r="U247" s="46"/>
    </row>
    <row r="248" spans="1:23" s="8" customFormat="1" ht="42.95" customHeight="1" outlineLevel="1">
      <c r="A248" s="11" t="s">
        <v>56</v>
      </c>
      <c r="B248" s="425" t="s">
        <v>250</v>
      </c>
      <c r="C248" s="425"/>
      <c r="D248" s="425"/>
      <c r="E248" s="425"/>
      <c r="F248" s="425"/>
      <c r="G248" s="425"/>
      <c r="H248" s="167"/>
      <c r="I248" s="204"/>
      <c r="J248" s="187"/>
      <c r="K248" s="142"/>
      <c r="L248" s="22"/>
      <c r="M248" s="22"/>
      <c r="N248" s="21"/>
      <c r="O248" s="22"/>
      <c r="R248" s="46"/>
      <c r="S248" s="46"/>
      <c r="T248" s="46"/>
      <c r="U248" s="46"/>
    </row>
    <row r="249" spans="1:23" s="8" customFormat="1" ht="45" customHeight="1" outlineLevel="1">
      <c r="A249" s="11" t="s">
        <v>56</v>
      </c>
      <c r="B249" s="425" t="s">
        <v>223</v>
      </c>
      <c r="C249" s="425"/>
      <c r="D249" s="425"/>
      <c r="E249" s="425"/>
      <c r="F249" s="425"/>
      <c r="G249" s="425"/>
      <c r="H249" s="167"/>
      <c r="I249" s="204"/>
      <c r="J249" s="187"/>
      <c r="K249" s="142"/>
      <c r="L249" s="22"/>
      <c r="M249" s="22"/>
      <c r="N249" s="21"/>
      <c r="O249" s="22"/>
      <c r="R249" s="46"/>
      <c r="S249" s="46"/>
      <c r="T249" s="46"/>
      <c r="U249" s="46"/>
    </row>
    <row r="250" spans="1:23" s="8" customFormat="1" ht="36" customHeight="1" outlineLevel="1">
      <c r="A250" s="11" t="s">
        <v>56</v>
      </c>
      <c r="B250" s="425" t="s">
        <v>251</v>
      </c>
      <c r="C250" s="425"/>
      <c r="D250" s="425"/>
      <c r="E250" s="425"/>
      <c r="F250" s="425"/>
      <c r="G250" s="425"/>
      <c r="H250" s="167"/>
      <c r="I250" s="204"/>
      <c r="J250" s="187"/>
      <c r="K250" s="142"/>
      <c r="L250" s="22"/>
      <c r="M250" s="22"/>
      <c r="N250" s="21"/>
      <c r="O250" s="22"/>
      <c r="R250" s="46"/>
      <c r="S250" s="46"/>
      <c r="T250" s="46"/>
      <c r="U250" s="46"/>
    </row>
    <row r="251" spans="1:23" ht="27" customHeight="1" outlineLevel="1" thickBot="1">
      <c r="B251" s="167"/>
      <c r="C251" s="167"/>
      <c r="D251" s="264"/>
      <c r="E251" s="265"/>
      <c r="F251" s="266"/>
      <c r="G251" s="169"/>
      <c r="H251" s="169"/>
      <c r="J251" s="170"/>
      <c r="L251" s="21"/>
      <c r="M251" s="22"/>
      <c r="N251" s="21"/>
      <c r="O251" s="22"/>
    </row>
    <row r="252" spans="1:23" s="8" customFormat="1" ht="32.1" customHeight="1">
      <c r="A252" s="11" t="s">
        <v>28</v>
      </c>
      <c r="B252" s="327" t="s">
        <v>252</v>
      </c>
      <c r="C252" s="426" t="s">
        <v>253</v>
      </c>
      <c r="D252" s="426"/>
      <c r="E252" s="328"/>
      <c r="F252" s="329"/>
      <c r="G252" s="176"/>
      <c r="H252" s="175"/>
      <c r="I252" s="176" t="s">
        <v>11</v>
      </c>
      <c r="J252" s="177">
        <f>SUM(J254,J256,J258,J260,J264,J266,J268)</f>
        <v>0</v>
      </c>
      <c r="K252" s="142"/>
      <c r="L252" s="21"/>
      <c r="M252" s="22"/>
      <c r="N252" s="21"/>
      <c r="O252" s="22"/>
      <c r="Q252" s="112"/>
      <c r="R252" s="113" t="s">
        <v>254</v>
      </c>
      <c r="S252" s="41"/>
      <c r="T252" s="41"/>
      <c r="U252" s="41"/>
      <c r="V252" s="114"/>
      <c r="W252" s="114"/>
    </row>
    <row r="253" spans="1:23" s="8" customFormat="1" ht="32.1" customHeight="1" thickBot="1">
      <c r="A253" s="11" t="s">
        <v>28</v>
      </c>
      <c r="B253" s="330"/>
      <c r="C253" s="157"/>
      <c r="D253" s="157"/>
      <c r="E253" s="331"/>
      <c r="F253" s="180"/>
      <c r="G253" s="332"/>
      <c r="H253" s="278"/>
      <c r="I253" s="180" t="s">
        <v>15</v>
      </c>
      <c r="J253" s="181">
        <f>SUM(J255,J257,J259,J261,J265,J267,J269)</f>
        <v>0</v>
      </c>
      <c r="K253" s="142"/>
      <c r="L253" s="21"/>
      <c r="M253" s="22"/>
      <c r="N253" s="21"/>
      <c r="O253" s="22"/>
      <c r="Q253" s="112"/>
      <c r="R253" s="113"/>
      <c r="S253" s="41"/>
      <c r="T253" s="41"/>
      <c r="U253" s="41"/>
      <c r="V253" s="114"/>
      <c r="W253" s="114"/>
    </row>
    <row r="254" spans="1:23" s="8" customFormat="1" ht="32.1" customHeight="1" outlineLevel="1">
      <c r="A254" s="11"/>
      <c r="B254" s="339" t="s">
        <v>255</v>
      </c>
      <c r="C254" s="423" t="s">
        <v>256</v>
      </c>
      <c r="D254" s="423"/>
      <c r="E254" s="298" t="s">
        <v>11</v>
      </c>
      <c r="F254" s="341">
        <v>52.194060470733604</v>
      </c>
      <c r="G254" s="299"/>
      <c r="H254" s="138"/>
      <c r="I254" s="195">
        <v>0</v>
      </c>
      <c r="J254" s="141">
        <f t="shared" ref="J254:J261" si="34">F254*I254</f>
        <v>0</v>
      </c>
      <c r="K254" s="142"/>
      <c r="L254" s="10" t="s">
        <v>44</v>
      </c>
      <c r="M254" s="11" t="s">
        <v>44</v>
      </c>
      <c r="N254" s="10" t="s">
        <v>68</v>
      </c>
      <c r="O254" s="11" t="s">
        <v>68</v>
      </c>
      <c r="Q254" s="57">
        <f t="shared" ref="Q254:Q268" si="35">F254/$Q$40</f>
        <v>60.867709003770962</v>
      </c>
      <c r="R254" s="115">
        <f>Q254+Q256</f>
        <v>388.45590866997742</v>
      </c>
      <c r="S254" s="100" t="s">
        <v>161</v>
      </c>
      <c r="T254" s="58">
        <v>52.194060470733604</v>
      </c>
      <c r="U254" s="58">
        <v>50.417913021843603</v>
      </c>
      <c r="V254" s="59">
        <f t="shared" ref="V254:V268" si="36">T254/$V$40</f>
        <v>60.867709003770962</v>
      </c>
      <c r="W254" s="60" t="e">
        <f t="shared" ref="W254:W268" si="37">F254*$V$39</f>
        <v>#REF!</v>
      </c>
    </row>
    <row r="255" spans="1:23" s="8" customFormat="1" ht="32.1" customHeight="1" outlineLevel="1" thickBot="1">
      <c r="A255" s="11"/>
      <c r="B255" s="334"/>
      <c r="C255" s="334"/>
      <c r="D255" s="334"/>
      <c r="E255" s="345" t="s">
        <v>15</v>
      </c>
      <c r="F255" s="336">
        <f>F254</f>
        <v>52.194060470733604</v>
      </c>
      <c r="G255" s="335"/>
      <c r="H255" s="138"/>
      <c r="I255" s="195">
        <v>0</v>
      </c>
      <c r="J255" s="141">
        <f t="shared" si="34"/>
        <v>0</v>
      </c>
      <c r="K255" s="142"/>
      <c r="L255" s="10" t="s">
        <v>44</v>
      </c>
      <c r="M255" s="11" t="s">
        <v>44</v>
      </c>
      <c r="N255" s="10" t="s">
        <v>68</v>
      </c>
      <c r="O255" s="11" t="s">
        <v>68</v>
      </c>
      <c r="Q255" s="57"/>
      <c r="R255" s="115"/>
      <c r="S255" s="100"/>
      <c r="T255" s="58"/>
      <c r="U255" s="58"/>
      <c r="V255" s="59"/>
      <c r="W255" s="60"/>
    </row>
    <row r="256" spans="1:23" s="8" customFormat="1" ht="32.1" customHeight="1" outlineLevel="1">
      <c r="A256" s="11"/>
      <c r="B256" s="339" t="s">
        <v>257</v>
      </c>
      <c r="C256" s="423" t="s">
        <v>258</v>
      </c>
      <c r="D256" s="423"/>
      <c r="E256" s="298" t="s">
        <v>11</v>
      </c>
      <c r="F256" s="341">
        <v>280.90688121377201</v>
      </c>
      <c r="G256" s="299"/>
      <c r="H256" s="138"/>
      <c r="I256" s="195">
        <v>0</v>
      </c>
      <c r="J256" s="141">
        <f t="shared" si="34"/>
        <v>0</v>
      </c>
      <c r="K256" s="142"/>
      <c r="L256" s="10" t="s">
        <v>44</v>
      </c>
      <c r="M256" s="11" t="s">
        <v>44</v>
      </c>
      <c r="N256" s="10" t="s">
        <v>68</v>
      </c>
      <c r="O256" s="11" t="s">
        <v>68</v>
      </c>
      <c r="Q256" s="57">
        <f t="shared" si="35"/>
        <v>327.58819966620644</v>
      </c>
      <c r="R256" s="46"/>
      <c r="S256" s="100" t="s">
        <v>161</v>
      </c>
      <c r="T256" s="58">
        <v>280.90688121377201</v>
      </c>
      <c r="U256" s="58">
        <v>271.34770846607501</v>
      </c>
      <c r="V256" s="59">
        <f t="shared" si="36"/>
        <v>327.58819966620644</v>
      </c>
      <c r="W256" s="60" t="e">
        <f t="shared" si="37"/>
        <v>#REF!</v>
      </c>
    </row>
    <row r="257" spans="1:23" s="8" customFormat="1" ht="32.1" customHeight="1" outlineLevel="1" thickBot="1">
      <c r="A257" s="11"/>
      <c r="B257" s="334"/>
      <c r="C257" s="334"/>
      <c r="D257" s="334"/>
      <c r="E257" s="345" t="s">
        <v>15</v>
      </c>
      <c r="F257" s="336">
        <f>F256</f>
        <v>280.90688121377201</v>
      </c>
      <c r="G257" s="335"/>
      <c r="H257" s="138"/>
      <c r="I257" s="195">
        <v>0</v>
      </c>
      <c r="J257" s="141">
        <f t="shared" si="34"/>
        <v>0</v>
      </c>
      <c r="K257" s="142"/>
      <c r="L257" s="10" t="s">
        <v>44</v>
      </c>
      <c r="M257" s="11" t="s">
        <v>44</v>
      </c>
      <c r="N257" s="10" t="s">
        <v>68</v>
      </c>
      <c r="O257" s="11" t="s">
        <v>68</v>
      </c>
      <c r="Q257" s="57"/>
      <c r="R257" s="46"/>
      <c r="S257" s="100"/>
      <c r="T257" s="58"/>
      <c r="U257" s="58"/>
      <c r="V257" s="59"/>
      <c r="W257" s="60"/>
    </row>
    <row r="258" spans="1:23" s="8" customFormat="1" ht="32.1" customHeight="1" outlineLevel="1">
      <c r="A258" s="11"/>
      <c r="B258" s="339" t="s">
        <v>259</v>
      </c>
      <c r="C258" s="423" t="s">
        <v>260</v>
      </c>
      <c r="D258" s="423"/>
      <c r="E258" s="298" t="s">
        <v>11</v>
      </c>
      <c r="F258" s="341">
        <v>333.10094168450502</v>
      </c>
      <c r="G258" s="299"/>
      <c r="H258" s="138"/>
      <c r="I258" s="195">
        <v>0</v>
      </c>
      <c r="J258" s="141">
        <f t="shared" si="34"/>
        <v>0</v>
      </c>
      <c r="K258" s="142"/>
      <c r="L258" s="10" t="s">
        <v>44</v>
      </c>
      <c r="M258" s="11" t="s">
        <v>44</v>
      </c>
      <c r="N258" s="10" t="s">
        <v>68</v>
      </c>
      <c r="O258" s="11" t="s">
        <v>68</v>
      </c>
      <c r="Q258" s="57">
        <f t="shared" si="35"/>
        <v>388.45590866997668</v>
      </c>
      <c r="R258" s="46"/>
      <c r="S258" s="100" t="s">
        <v>161</v>
      </c>
      <c r="T258" s="58">
        <v>333.10094168450502</v>
      </c>
      <c r="U258" s="58">
        <v>321.765621487918</v>
      </c>
      <c r="V258" s="59">
        <f t="shared" si="36"/>
        <v>388.45590866997668</v>
      </c>
      <c r="W258" s="60" t="e">
        <f t="shared" si="37"/>
        <v>#REF!</v>
      </c>
    </row>
    <row r="259" spans="1:23" s="8" customFormat="1" ht="32.1" customHeight="1" outlineLevel="1" thickBot="1">
      <c r="A259" s="11"/>
      <c r="B259" s="334"/>
      <c r="C259" s="334"/>
      <c r="D259" s="334"/>
      <c r="E259" s="345" t="s">
        <v>15</v>
      </c>
      <c r="F259" s="336">
        <f>F258</f>
        <v>333.10094168450502</v>
      </c>
      <c r="G259" s="335"/>
      <c r="H259" s="138"/>
      <c r="I259" s="195">
        <v>0</v>
      </c>
      <c r="J259" s="141">
        <f t="shared" si="34"/>
        <v>0</v>
      </c>
      <c r="K259" s="142"/>
      <c r="L259" s="10" t="s">
        <v>44</v>
      </c>
      <c r="M259" s="11" t="s">
        <v>44</v>
      </c>
      <c r="N259" s="10" t="s">
        <v>68</v>
      </c>
      <c r="O259" s="11" t="s">
        <v>68</v>
      </c>
      <c r="Q259" s="57"/>
      <c r="R259" s="46"/>
      <c r="S259" s="100"/>
      <c r="T259" s="58"/>
      <c r="U259" s="58"/>
      <c r="V259" s="59"/>
      <c r="W259" s="60"/>
    </row>
    <row r="260" spans="1:23" s="8" customFormat="1" ht="32.1" customHeight="1" outlineLevel="1">
      <c r="A260" s="11"/>
      <c r="B260" s="339" t="s">
        <v>261</v>
      </c>
      <c r="C260" s="423" t="s">
        <v>262</v>
      </c>
      <c r="D260" s="423"/>
      <c r="E260" s="298" t="s">
        <v>11</v>
      </c>
      <c r="F260" s="341">
        <v>176.76311807511101</v>
      </c>
      <c r="G260" s="299"/>
      <c r="H260" s="138"/>
      <c r="I260" s="195">
        <v>0</v>
      </c>
      <c r="J260" s="141">
        <f t="shared" si="34"/>
        <v>0</v>
      </c>
      <c r="K260" s="142"/>
      <c r="L260" s="10" t="s">
        <v>44</v>
      </c>
      <c r="M260" s="11" t="s">
        <v>44</v>
      </c>
      <c r="N260" s="10" t="s">
        <v>68</v>
      </c>
      <c r="O260" s="11" t="s">
        <v>68</v>
      </c>
      <c r="Q260" s="57">
        <f t="shared" si="35"/>
        <v>206.13774702636852</v>
      </c>
      <c r="R260" s="46"/>
      <c r="S260" s="107" t="s">
        <v>164</v>
      </c>
      <c r="T260" s="58">
        <v>176.76311807511101</v>
      </c>
      <c r="U260" s="58">
        <v>170.74792480607999</v>
      </c>
      <c r="V260" s="59">
        <f t="shared" si="36"/>
        <v>206.13774702636852</v>
      </c>
      <c r="W260" s="60" t="e">
        <f t="shared" si="37"/>
        <v>#REF!</v>
      </c>
    </row>
    <row r="261" spans="1:23" s="8" customFormat="1" ht="32.1" customHeight="1" outlineLevel="1" thickBot="1">
      <c r="A261" s="11"/>
      <c r="B261" s="334"/>
      <c r="C261" s="334"/>
      <c r="D261" s="334"/>
      <c r="E261" s="345" t="s">
        <v>15</v>
      </c>
      <c r="F261" s="336">
        <f>F260</f>
        <v>176.76311807511101</v>
      </c>
      <c r="G261" s="335"/>
      <c r="H261" s="138"/>
      <c r="I261" s="195">
        <v>0</v>
      </c>
      <c r="J261" s="141">
        <f t="shared" si="34"/>
        <v>0</v>
      </c>
      <c r="K261" s="142"/>
      <c r="L261" s="10" t="s">
        <v>44</v>
      </c>
      <c r="M261" s="11" t="s">
        <v>44</v>
      </c>
      <c r="N261" s="10" t="s">
        <v>68</v>
      </c>
      <c r="O261" s="11" t="s">
        <v>68</v>
      </c>
      <c r="Q261" s="57"/>
      <c r="R261" s="46"/>
      <c r="S261" s="107"/>
      <c r="T261" s="58"/>
      <c r="U261" s="58"/>
      <c r="V261" s="59"/>
      <c r="W261" s="60"/>
    </row>
    <row r="262" spans="1:23" s="8" customFormat="1" ht="32.1" customHeight="1" outlineLevel="1">
      <c r="A262" s="11"/>
      <c r="B262" s="339" t="s">
        <v>263</v>
      </c>
      <c r="C262" s="423" t="s">
        <v>264</v>
      </c>
      <c r="D262" s="423" t="s">
        <v>139</v>
      </c>
      <c r="E262" s="298" t="s">
        <v>11</v>
      </c>
      <c r="F262" s="341" t="s">
        <v>118</v>
      </c>
      <c r="G262" s="299"/>
      <c r="H262" s="138"/>
      <c r="I262" s="140"/>
      <c r="J262" s="242" t="s">
        <v>81</v>
      </c>
      <c r="K262" s="142"/>
      <c r="L262" s="10"/>
      <c r="M262" s="11"/>
      <c r="N262" s="10"/>
      <c r="O262" s="11"/>
      <c r="Q262" s="57" t="s">
        <v>118</v>
      </c>
      <c r="R262" s="46"/>
      <c r="S262" s="107" t="s">
        <v>139</v>
      </c>
      <c r="T262" s="58" t="s">
        <v>118</v>
      </c>
      <c r="U262" s="58"/>
      <c r="V262" s="59"/>
      <c r="W262" s="60"/>
    </row>
    <row r="263" spans="1:23" s="8" customFormat="1" ht="32.1" customHeight="1" outlineLevel="1" thickBot="1">
      <c r="A263" s="11"/>
      <c r="B263" s="334"/>
      <c r="C263" s="334"/>
      <c r="D263" s="334"/>
      <c r="E263" s="345" t="s">
        <v>15</v>
      </c>
      <c r="F263" s="336" t="s">
        <v>118</v>
      </c>
      <c r="G263" s="335"/>
      <c r="H263" s="138"/>
      <c r="I263" s="140"/>
      <c r="J263" s="242" t="s">
        <v>81</v>
      </c>
      <c r="K263" s="142"/>
      <c r="L263" s="10"/>
      <c r="M263" s="11"/>
      <c r="N263" s="10"/>
      <c r="O263" s="11"/>
      <c r="Q263" s="57"/>
      <c r="R263" s="46"/>
      <c r="S263" s="107"/>
      <c r="T263" s="58"/>
      <c r="U263" s="58"/>
      <c r="V263" s="59"/>
      <c r="W263" s="60"/>
    </row>
    <row r="264" spans="1:23" s="8" customFormat="1" ht="32.1" customHeight="1" outlineLevel="1">
      <c r="A264" s="11"/>
      <c r="B264" s="339" t="s">
        <v>265</v>
      </c>
      <c r="C264" s="423" t="s">
        <v>266</v>
      </c>
      <c r="D264" s="423"/>
      <c r="E264" s="298" t="s">
        <v>11</v>
      </c>
      <c r="F264" s="341">
        <v>306.34523422565502</v>
      </c>
      <c r="G264" s="299"/>
      <c r="H264" s="138"/>
      <c r="I264" s="195">
        <v>0</v>
      </c>
      <c r="J264" s="141">
        <f t="shared" ref="J264:J269" si="38">F264*I264</f>
        <v>0</v>
      </c>
      <c r="K264" s="142"/>
      <c r="L264" s="10" t="s">
        <v>44</v>
      </c>
      <c r="M264" s="11" t="s">
        <v>44</v>
      </c>
      <c r="N264" s="10" t="s">
        <v>68</v>
      </c>
      <c r="O264" s="11" t="s">
        <v>68</v>
      </c>
      <c r="Q264" s="57">
        <f t="shared" si="35"/>
        <v>357.25391746432069</v>
      </c>
      <c r="R264" s="46"/>
      <c r="S264" s="107" t="s">
        <v>164</v>
      </c>
      <c r="T264" s="58">
        <v>306.34523422565502</v>
      </c>
      <c r="U264" s="58">
        <v>295.920402332099</v>
      </c>
      <c r="V264" s="59">
        <f t="shared" si="36"/>
        <v>357.25391746432069</v>
      </c>
      <c r="W264" s="60" t="e">
        <f t="shared" si="37"/>
        <v>#REF!</v>
      </c>
    </row>
    <row r="265" spans="1:23" s="8" customFormat="1" ht="32.1" customHeight="1" outlineLevel="1" thickBot="1">
      <c r="A265" s="11"/>
      <c r="B265" s="334"/>
      <c r="C265" s="334"/>
      <c r="D265" s="334"/>
      <c r="E265" s="345" t="s">
        <v>15</v>
      </c>
      <c r="F265" s="336">
        <v>306.34523422565502</v>
      </c>
      <c r="G265" s="335"/>
      <c r="H265" s="138"/>
      <c r="I265" s="195">
        <v>0</v>
      </c>
      <c r="J265" s="141">
        <f t="shared" si="38"/>
        <v>0</v>
      </c>
      <c r="K265" s="142"/>
      <c r="L265" s="10" t="s">
        <v>44</v>
      </c>
      <c r="M265" s="11" t="s">
        <v>44</v>
      </c>
      <c r="N265" s="10" t="s">
        <v>68</v>
      </c>
      <c r="O265" s="11" t="s">
        <v>68</v>
      </c>
      <c r="Q265" s="57"/>
      <c r="R265" s="46"/>
      <c r="S265" s="107"/>
      <c r="T265" s="58"/>
      <c r="U265" s="58"/>
      <c r="V265" s="59"/>
      <c r="W265" s="60"/>
    </row>
    <row r="266" spans="1:23" s="8" customFormat="1" ht="32.1" customHeight="1" outlineLevel="1">
      <c r="A266" s="11"/>
      <c r="B266" s="339" t="s">
        <v>267</v>
      </c>
      <c r="C266" s="423" t="s">
        <v>268</v>
      </c>
      <c r="D266" s="423"/>
      <c r="E266" s="298" t="s">
        <v>11</v>
      </c>
      <c r="F266" s="341">
        <v>202.00136228651601</v>
      </c>
      <c r="G266" s="299"/>
      <c r="H266" s="138"/>
      <c r="I266" s="195">
        <v>0</v>
      </c>
      <c r="J266" s="141">
        <f t="shared" si="38"/>
        <v>0</v>
      </c>
      <c r="K266" s="142"/>
      <c r="L266" s="10" t="s">
        <v>44</v>
      </c>
      <c r="M266" s="11" t="s">
        <v>44</v>
      </c>
      <c r="N266" s="10" t="s">
        <v>68</v>
      </c>
      <c r="O266" s="11" t="s">
        <v>68</v>
      </c>
      <c r="Q266" s="57">
        <f t="shared" ref="Q266" si="39">F266/$Q$40</f>
        <v>235.57010179185539</v>
      </c>
      <c r="R266" s="46"/>
      <c r="S266" s="107" t="s">
        <v>269</v>
      </c>
      <c r="T266" s="58">
        <v>202.00136228651601</v>
      </c>
      <c r="U266" s="58">
        <v>195.127319511119</v>
      </c>
      <c r="V266" s="59">
        <f t="shared" ref="V266" si="40">T266/$V$40</f>
        <v>235.57010179185539</v>
      </c>
      <c r="W266" s="60" t="e">
        <f t="shared" ref="W266" si="41">F266*$V$39</f>
        <v>#REF!</v>
      </c>
    </row>
    <row r="267" spans="1:23" s="8" customFormat="1" ht="32.1" customHeight="1" outlineLevel="1" thickBot="1">
      <c r="A267" s="11"/>
      <c r="B267" s="334"/>
      <c r="C267" s="334"/>
      <c r="D267" s="334"/>
      <c r="E267" s="345" t="s">
        <v>15</v>
      </c>
      <c r="F267" s="336">
        <v>202.00136228651601</v>
      </c>
      <c r="G267" s="335"/>
      <c r="H267" s="138"/>
      <c r="I267" s="195">
        <v>0</v>
      </c>
      <c r="J267" s="141">
        <f t="shared" si="38"/>
        <v>0</v>
      </c>
      <c r="K267" s="142"/>
      <c r="L267" s="10" t="s">
        <v>44</v>
      </c>
      <c r="M267" s="11" t="s">
        <v>44</v>
      </c>
      <c r="N267" s="10" t="s">
        <v>68</v>
      </c>
      <c r="O267" s="11" t="s">
        <v>68</v>
      </c>
      <c r="Q267" s="57"/>
      <c r="R267" s="46"/>
      <c r="S267" s="107"/>
      <c r="T267" s="58"/>
      <c r="U267" s="58"/>
      <c r="V267" s="59"/>
      <c r="W267" s="60"/>
    </row>
    <row r="268" spans="1:23" s="8" customFormat="1" ht="32.1" customHeight="1" outlineLevel="1">
      <c r="A268" s="11"/>
      <c r="B268" s="339" t="s">
        <v>270</v>
      </c>
      <c r="C268" s="423" t="s">
        <v>271</v>
      </c>
      <c r="D268" s="423"/>
      <c r="E268" s="298" t="s">
        <v>11</v>
      </c>
      <c r="F268" s="341">
        <v>102.43586007499999</v>
      </c>
      <c r="G268" s="299"/>
      <c r="H268" s="138"/>
      <c r="I268" s="195">
        <v>0</v>
      </c>
      <c r="J268" s="141">
        <f t="shared" si="38"/>
        <v>0</v>
      </c>
      <c r="K268" s="142"/>
      <c r="L268" s="10" t="s">
        <v>44</v>
      </c>
      <c r="M268" s="11" t="s">
        <v>44</v>
      </c>
      <c r="N268" s="10" t="s">
        <v>68</v>
      </c>
      <c r="O268" s="11" t="s">
        <v>68</v>
      </c>
      <c r="Q268" s="57">
        <f t="shared" si="35"/>
        <v>119.4587289504373</v>
      </c>
      <c r="R268" s="46"/>
      <c r="S268" s="107" t="s">
        <v>164</v>
      </c>
      <c r="T268" s="58">
        <v>102.43586007499999</v>
      </c>
      <c r="U268" s="58">
        <v>195.127319511119</v>
      </c>
      <c r="V268" s="59">
        <f t="shared" si="36"/>
        <v>119.4587289504373</v>
      </c>
      <c r="W268" s="60" t="e">
        <f t="shared" si="37"/>
        <v>#REF!</v>
      </c>
    </row>
    <row r="269" spans="1:23" s="8" customFormat="1" ht="32.1" customHeight="1" outlineLevel="1" thickBot="1">
      <c r="A269" s="11"/>
      <c r="B269" s="334"/>
      <c r="C269" s="334"/>
      <c r="D269" s="334"/>
      <c r="E269" s="345" t="s">
        <v>15</v>
      </c>
      <c r="F269" s="336">
        <v>102.43586007499999</v>
      </c>
      <c r="G269" s="335"/>
      <c r="H269" s="138"/>
      <c r="I269" s="195">
        <v>0</v>
      </c>
      <c r="J269" s="141">
        <f t="shared" si="38"/>
        <v>0</v>
      </c>
      <c r="K269" s="142"/>
      <c r="L269" s="10" t="s">
        <v>44</v>
      </c>
      <c r="M269" s="11" t="s">
        <v>44</v>
      </c>
      <c r="N269" s="10" t="s">
        <v>68</v>
      </c>
      <c r="O269" s="11" t="s">
        <v>68</v>
      </c>
      <c r="Q269" s="57"/>
      <c r="R269" s="46"/>
      <c r="S269" s="41"/>
      <c r="T269" s="88"/>
      <c r="U269" s="88"/>
      <c r="V269" s="101"/>
      <c r="W269" s="102"/>
    </row>
    <row r="270" spans="1:23" ht="27" customHeight="1" outlineLevel="1">
      <c r="B270" s="206"/>
      <c r="C270" s="201"/>
      <c r="D270" s="288"/>
      <c r="E270" s="289"/>
      <c r="F270" s="290"/>
      <c r="G270" s="256"/>
      <c r="H270" s="169"/>
      <c r="J270" s="170"/>
      <c r="L270" s="21"/>
      <c r="M270" s="22"/>
      <c r="N270" s="21"/>
      <c r="O270" s="22"/>
    </row>
    <row r="271" spans="1:23" s="8" customFormat="1" ht="24.95" customHeight="1" outlineLevel="1">
      <c r="A271" s="11" t="s">
        <v>56</v>
      </c>
      <c r="B271" s="200" t="s">
        <v>57</v>
      </c>
      <c r="C271" s="201"/>
      <c r="D271" s="202"/>
      <c r="E271" s="202"/>
      <c r="F271" s="202"/>
      <c r="G271" s="202"/>
      <c r="H271" s="203"/>
      <c r="I271" s="204"/>
      <c r="J271" s="205"/>
      <c r="K271" s="142"/>
      <c r="L271" s="22"/>
      <c r="M271" s="22"/>
      <c r="N271" s="21"/>
      <c r="O271" s="22"/>
      <c r="R271" s="46"/>
      <c r="S271" s="46"/>
      <c r="T271" s="46"/>
      <c r="U271" s="46"/>
    </row>
    <row r="272" spans="1:23" s="8" customFormat="1" ht="36.950000000000003" customHeight="1" outlineLevel="1">
      <c r="A272" s="11" t="s">
        <v>56</v>
      </c>
      <c r="B272" s="425" t="s">
        <v>272</v>
      </c>
      <c r="C272" s="425"/>
      <c r="D272" s="425"/>
      <c r="E272" s="425"/>
      <c r="F272" s="425"/>
      <c r="G272" s="425"/>
      <c r="H272" s="167"/>
      <c r="I272" s="204"/>
      <c r="J272" s="187"/>
      <c r="K272" s="142"/>
      <c r="L272" s="22"/>
      <c r="M272" s="22"/>
      <c r="N272" s="21"/>
      <c r="O272" s="22"/>
      <c r="R272" s="46"/>
      <c r="S272" s="46"/>
      <c r="T272" s="46"/>
      <c r="U272" s="46"/>
    </row>
    <row r="273" spans="1:23" s="8" customFormat="1" ht="24.95" customHeight="1" outlineLevel="1">
      <c r="A273" s="11" t="s">
        <v>56</v>
      </c>
      <c r="B273" s="425" t="s">
        <v>273</v>
      </c>
      <c r="C273" s="425"/>
      <c r="D273" s="425"/>
      <c r="E273" s="425"/>
      <c r="F273" s="425"/>
      <c r="G273" s="425"/>
      <c r="H273" s="167"/>
      <c r="I273" s="204"/>
      <c r="J273" s="187"/>
      <c r="K273" s="142"/>
      <c r="L273" s="22"/>
      <c r="M273" s="22"/>
      <c r="N273" s="21"/>
      <c r="O273" s="22"/>
      <c r="R273" s="46"/>
      <c r="S273" s="46"/>
      <c r="T273" s="46"/>
      <c r="U273" s="46"/>
    </row>
    <row r="274" spans="1:23" s="8" customFormat="1" ht="24.95" customHeight="1" outlineLevel="1">
      <c r="A274" s="11" t="s">
        <v>56</v>
      </c>
      <c r="B274" s="425" t="s">
        <v>274</v>
      </c>
      <c r="C274" s="425"/>
      <c r="D274" s="425"/>
      <c r="E274" s="425"/>
      <c r="F274" s="425"/>
      <c r="G274" s="425"/>
      <c r="H274" s="167"/>
      <c r="I274" s="204"/>
      <c r="J274" s="187"/>
      <c r="K274" s="142"/>
      <c r="L274" s="22"/>
      <c r="M274" s="22"/>
      <c r="N274" s="21"/>
      <c r="O274" s="22"/>
      <c r="R274" s="46"/>
      <c r="S274" s="46"/>
      <c r="T274" s="46"/>
      <c r="U274" s="46"/>
    </row>
    <row r="275" spans="1:23" ht="27" customHeight="1" outlineLevel="1">
      <c r="B275" s="201"/>
      <c r="C275" s="201"/>
      <c r="D275" s="201"/>
      <c r="E275" s="289"/>
      <c r="F275" s="354"/>
      <c r="G275" s="355"/>
      <c r="H275" s="356"/>
      <c r="J275" s="170"/>
      <c r="L275" s="21"/>
      <c r="M275" s="22"/>
      <c r="N275" s="21"/>
      <c r="O275" s="22"/>
    </row>
    <row r="276" spans="1:23" ht="20.25" thickBot="1">
      <c r="A276" s="9" t="s">
        <v>28</v>
      </c>
      <c r="B276" s="344" t="s">
        <v>275</v>
      </c>
      <c r="C276" s="446" t="s">
        <v>276</v>
      </c>
      <c r="D276" s="446"/>
      <c r="E276" s="345"/>
      <c r="F276" s="346"/>
      <c r="G276" s="345"/>
      <c r="H276" s="162"/>
      <c r="J276" s="187"/>
      <c r="L276" s="34"/>
      <c r="M276" s="33"/>
      <c r="N276" s="34"/>
      <c r="O276" s="33"/>
    </row>
    <row r="277" spans="1:23" ht="30.95" customHeight="1" outlineLevel="1">
      <c r="B277" s="423" t="s">
        <v>277</v>
      </c>
      <c r="C277" s="424" t="s">
        <v>278</v>
      </c>
      <c r="D277" s="424"/>
      <c r="E277" s="298" t="s">
        <v>11</v>
      </c>
      <c r="F277" s="341" t="s">
        <v>118</v>
      </c>
      <c r="G277" s="299"/>
      <c r="H277" s="356"/>
      <c r="J277" s="242" t="s">
        <v>81</v>
      </c>
      <c r="L277" s="34"/>
      <c r="M277" s="33"/>
      <c r="N277" s="34"/>
      <c r="O277" s="33"/>
      <c r="Q277" s="57" t="e">
        <f>F277/$Q$40</f>
        <v>#VALUE!</v>
      </c>
      <c r="R277" s="46"/>
      <c r="S277" s="107" t="s">
        <v>11</v>
      </c>
      <c r="T277" s="54" t="s">
        <v>118</v>
      </c>
      <c r="U277" s="54" t="s">
        <v>118</v>
      </c>
      <c r="V277" s="59" t="e">
        <f>T277/$V$40</f>
        <v>#VALUE!</v>
      </c>
      <c r="W277" s="60" t="e">
        <f>F277*$V$39</f>
        <v>#VALUE!</v>
      </c>
    </row>
    <row r="278" spans="1:23" ht="30.95" customHeight="1" outlineLevel="1" thickBot="1">
      <c r="B278" s="420"/>
      <c r="C278" s="422"/>
      <c r="D278" s="422"/>
      <c r="E278" s="345" t="s">
        <v>15</v>
      </c>
      <c r="F278" s="336" t="s">
        <v>118</v>
      </c>
      <c r="G278" s="335"/>
      <c r="H278" s="356"/>
      <c r="J278" s="242" t="s">
        <v>81</v>
      </c>
      <c r="L278" s="34"/>
      <c r="M278" s="33"/>
      <c r="N278" s="34"/>
      <c r="O278" s="33"/>
      <c r="Q278" s="57" t="e">
        <f>F278/$Q$40</f>
        <v>#VALUE!</v>
      </c>
      <c r="R278" s="46"/>
      <c r="S278" s="107" t="s">
        <v>15</v>
      </c>
      <c r="T278" s="54" t="s">
        <v>118</v>
      </c>
      <c r="U278" s="54" t="s">
        <v>118</v>
      </c>
      <c r="V278" s="59" t="e">
        <f>T278/$V$40</f>
        <v>#VALUE!</v>
      </c>
      <c r="W278" s="60" t="e">
        <f>F278*$V$39</f>
        <v>#VALUE!</v>
      </c>
    </row>
    <row r="279" spans="1:23" ht="30.95" customHeight="1" outlineLevel="1">
      <c r="B279" s="419" t="s">
        <v>279</v>
      </c>
      <c r="C279" s="421" t="s">
        <v>280</v>
      </c>
      <c r="D279" s="421"/>
      <c r="E279" s="298" t="s">
        <v>11</v>
      </c>
      <c r="F279" s="341" t="s">
        <v>118</v>
      </c>
      <c r="G279" s="299"/>
      <c r="H279" s="356"/>
      <c r="J279" s="242" t="s">
        <v>81</v>
      </c>
      <c r="L279" s="34"/>
      <c r="M279" s="33"/>
      <c r="N279" s="34"/>
      <c r="O279" s="33"/>
      <c r="Q279" s="57" t="e">
        <f>F279/$Q$40</f>
        <v>#VALUE!</v>
      </c>
      <c r="R279" s="46"/>
      <c r="S279" s="107"/>
      <c r="T279" s="54" t="s">
        <v>118</v>
      </c>
      <c r="U279" s="54" t="s">
        <v>118</v>
      </c>
      <c r="V279" s="59" t="e">
        <f>T279/$V$40</f>
        <v>#VALUE!</v>
      </c>
      <c r="W279" s="60" t="e">
        <f>F279*$V$39</f>
        <v>#VALUE!</v>
      </c>
    </row>
    <row r="280" spans="1:23" ht="30.95" customHeight="1" outlineLevel="1" thickBot="1">
      <c r="B280" s="420"/>
      <c r="C280" s="422"/>
      <c r="D280" s="422"/>
      <c r="E280" s="345" t="s">
        <v>15</v>
      </c>
      <c r="F280" s="336" t="s">
        <v>118</v>
      </c>
      <c r="G280" s="335"/>
      <c r="H280" s="356"/>
      <c r="J280" s="242" t="s">
        <v>81</v>
      </c>
      <c r="L280" s="34"/>
      <c r="M280" s="33"/>
      <c r="N280" s="34"/>
      <c r="O280" s="33"/>
      <c r="Q280" s="57" t="e">
        <f>F280/$Q$40</f>
        <v>#VALUE!</v>
      </c>
      <c r="R280" s="46"/>
      <c r="S280" s="107"/>
      <c r="T280" s="54" t="s">
        <v>118</v>
      </c>
      <c r="U280" s="54" t="s">
        <v>118</v>
      </c>
      <c r="V280" s="59" t="e">
        <f>T280/$V$40</f>
        <v>#VALUE!</v>
      </c>
      <c r="W280" s="60" t="e">
        <f>F280*$V$39</f>
        <v>#VALUE!</v>
      </c>
    </row>
    <row r="281" spans="1:23" ht="27" customHeight="1" outlineLevel="1">
      <c r="B281" s="201"/>
      <c r="C281" s="201"/>
      <c r="D281" s="288"/>
      <c r="E281" s="289"/>
      <c r="F281" s="290"/>
      <c r="G281" s="256"/>
      <c r="H281" s="169"/>
      <c r="J281" s="170"/>
      <c r="L281" s="34"/>
      <c r="M281" s="33"/>
      <c r="N281" s="34"/>
      <c r="O281" s="33"/>
      <c r="Q281" s="57">
        <f>F281/$Q$40</f>
        <v>0</v>
      </c>
      <c r="R281" s="46"/>
      <c r="S281" s="107" t="s">
        <v>15</v>
      </c>
      <c r="T281" s="58" t="s">
        <v>118</v>
      </c>
      <c r="U281" s="58" t="s">
        <v>118</v>
      </c>
      <c r="V281" s="59" t="e">
        <f>T281/$V$40</f>
        <v>#VALUE!</v>
      </c>
      <c r="W281" s="60" t="e">
        <f>F281*$V$39</f>
        <v>#REF!</v>
      </c>
    </row>
    <row r="282" spans="1:23" s="8" customFormat="1" ht="26.1" customHeight="1" outlineLevel="1">
      <c r="A282" s="11" t="s">
        <v>56</v>
      </c>
      <c r="B282" s="200" t="s">
        <v>57</v>
      </c>
      <c r="C282" s="200"/>
      <c r="D282" s="202"/>
      <c r="E282" s="202"/>
      <c r="F282" s="202"/>
      <c r="G282" s="202"/>
      <c r="H282" s="203"/>
      <c r="I282" s="204"/>
      <c r="J282" s="205"/>
      <c r="K282" s="142"/>
      <c r="L282" s="103"/>
      <c r="M282" s="103"/>
      <c r="N282" s="104"/>
      <c r="O282" s="103"/>
      <c r="R282" s="46"/>
      <c r="S282" s="46"/>
      <c r="T282" s="46"/>
      <c r="U282" s="46"/>
    </row>
    <row r="283" spans="1:23" s="8" customFormat="1" ht="54" customHeight="1" outlineLevel="1">
      <c r="A283" s="11" t="s">
        <v>56</v>
      </c>
      <c r="B283" s="449" t="s">
        <v>281</v>
      </c>
      <c r="C283" s="449"/>
      <c r="D283" s="449"/>
      <c r="E283" s="449"/>
      <c r="F283" s="449"/>
      <c r="G283" s="449"/>
      <c r="H283" s="167"/>
      <c r="I283" s="204"/>
      <c r="J283" s="187"/>
      <c r="K283" s="142"/>
      <c r="L283" s="25"/>
      <c r="M283" s="25"/>
      <c r="N283" s="26"/>
      <c r="O283" s="25"/>
      <c r="Q283" s="99"/>
      <c r="R283" s="46"/>
      <c r="S283" s="47"/>
      <c r="T283" s="47"/>
      <c r="U283" s="47"/>
      <c r="V283" s="99"/>
      <c r="W283" s="117"/>
    </row>
    <row r="284" spans="1:23" s="8" customFormat="1" ht="19.7" customHeight="1" outlineLevel="1" thickBot="1">
      <c r="A284" s="11"/>
      <c r="B284" s="167"/>
      <c r="C284" s="167"/>
      <c r="D284" s="167"/>
      <c r="E284" s="162"/>
      <c r="F284" s="167"/>
      <c r="G284" s="167"/>
      <c r="H284" s="167"/>
      <c r="I284" s="204"/>
      <c r="J284" s="187"/>
      <c r="K284" s="142"/>
      <c r="L284" s="21"/>
      <c r="M284" s="22"/>
      <c r="N284" s="21"/>
      <c r="O284" s="22"/>
      <c r="Q284" s="99"/>
      <c r="R284" s="46"/>
      <c r="S284" s="41"/>
      <c r="T284" s="41"/>
      <c r="U284" s="41"/>
      <c r="V284" s="99"/>
      <c r="W284" s="118"/>
    </row>
    <row r="285" spans="1:23" ht="30" customHeight="1">
      <c r="A285" s="9" t="s">
        <v>28</v>
      </c>
      <c r="B285" s="327" t="s">
        <v>282</v>
      </c>
      <c r="C285" s="426" t="s">
        <v>283</v>
      </c>
      <c r="D285" s="426"/>
      <c r="E285" s="328"/>
      <c r="F285" s="329"/>
      <c r="G285" s="176"/>
      <c r="H285" s="175"/>
      <c r="I285" s="176" t="s">
        <v>11</v>
      </c>
      <c r="J285" s="177">
        <f>SUM(J287,J289,J291,J293)</f>
        <v>0</v>
      </c>
      <c r="L285" s="34"/>
      <c r="M285" s="33"/>
      <c r="N285" s="34"/>
      <c r="O285" s="33"/>
      <c r="Q285" s="119"/>
      <c r="S285" s="120"/>
      <c r="T285" s="120"/>
      <c r="U285" s="120"/>
      <c r="V285" s="121"/>
      <c r="W285" s="121"/>
    </row>
    <row r="286" spans="1:23" ht="30" customHeight="1" thickBot="1">
      <c r="A286" s="9" t="s">
        <v>28</v>
      </c>
      <c r="B286" s="330"/>
      <c r="C286" s="157"/>
      <c r="D286" s="157"/>
      <c r="E286" s="331"/>
      <c r="F286" s="180"/>
      <c r="G286" s="332"/>
      <c r="H286" s="278"/>
      <c r="I286" s="180" t="s">
        <v>15</v>
      </c>
      <c r="J286" s="181">
        <f>SUM(J288,J290,J292,J294)</f>
        <v>0</v>
      </c>
      <c r="L286" s="34"/>
      <c r="M286" s="33"/>
      <c r="N286" s="34"/>
      <c r="O286" s="33"/>
      <c r="Q286" s="119"/>
      <c r="S286" s="120"/>
      <c r="T286" s="120"/>
      <c r="U286" s="120"/>
      <c r="V286" s="121"/>
      <c r="W286" s="121"/>
    </row>
    <row r="287" spans="1:23" ht="30" customHeight="1" outlineLevel="1">
      <c r="B287" s="339" t="s">
        <v>284</v>
      </c>
      <c r="C287" s="423" t="s">
        <v>285</v>
      </c>
      <c r="D287" s="423"/>
      <c r="E287" s="298" t="s">
        <v>11</v>
      </c>
      <c r="F287" s="341">
        <v>1000.47209813413</v>
      </c>
      <c r="G287" s="299"/>
      <c r="H287" s="356"/>
      <c r="I287" s="195">
        <v>0</v>
      </c>
      <c r="J287" s="141">
        <f>IF($I$8="SIM",IF($I$9="SIM",F287*4*I287,F287*2*I287),IF($I$9="SIM",F287*2*I287,F287*I287))</f>
        <v>0</v>
      </c>
      <c r="L287" s="10" t="s">
        <v>44</v>
      </c>
      <c r="M287" s="11" t="s">
        <v>44</v>
      </c>
      <c r="N287" s="116" t="s">
        <v>45</v>
      </c>
      <c r="O287" s="9" t="s">
        <v>45</v>
      </c>
      <c r="Q287" s="57">
        <f t="shared" ref="Q287:Q297" si="42">F287/$Q$40</f>
        <v>1166.7313097774111</v>
      </c>
      <c r="R287" s="46"/>
      <c r="S287" s="122" t="s">
        <v>164</v>
      </c>
      <c r="T287" s="58">
        <v>1000.47209813413</v>
      </c>
      <c r="U287" s="58">
        <v>966.42634754948494</v>
      </c>
      <c r="V287" s="59">
        <f t="shared" ref="V287:V297" si="43">T287/$V$40</f>
        <v>1166.7313097774111</v>
      </c>
      <c r="W287" s="60" t="e">
        <f t="shared" ref="W287:W297" si="44">F287*$V$39</f>
        <v>#REF!</v>
      </c>
    </row>
    <row r="288" spans="1:23" ht="30" customHeight="1" outlineLevel="1" thickBot="1">
      <c r="B288" s="334"/>
      <c r="C288" s="334"/>
      <c r="D288" s="334"/>
      <c r="E288" s="345" t="s">
        <v>15</v>
      </c>
      <c r="F288" s="336">
        <v>1000.47209813413</v>
      </c>
      <c r="G288" s="335"/>
      <c r="H288" s="356"/>
      <c r="I288" s="195">
        <v>0</v>
      </c>
      <c r="J288" s="141">
        <f>IF($I$8="SIM",IF($I$9="SIM",F288*4*I288,F288*2*I288),IF($I$9="SIM",F288*2*I288,F288*I288))</f>
        <v>0</v>
      </c>
      <c r="N288" s="116"/>
      <c r="O288" s="9"/>
      <c r="Q288" s="57"/>
      <c r="R288" s="46"/>
      <c r="S288" s="122"/>
      <c r="T288" s="58"/>
      <c r="U288" s="58"/>
      <c r="V288" s="59"/>
      <c r="W288" s="60"/>
    </row>
    <row r="289" spans="1:23" ht="30" customHeight="1" outlineLevel="1">
      <c r="B289" s="339" t="s">
        <v>286</v>
      </c>
      <c r="C289" s="423" t="s">
        <v>287</v>
      </c>
      <c r="D289" s="423"/>
      <c r="E289" s="298" t="s">
        <v>11</v>
      </c>
      <c r="F289" s="341">
        <v>1000.47209813413</v>
      </c>
      <c r="G289" s="299"/>
      <c r="H289" s="356"/>
      <c r="I289" s="195">
        <v>0</v>
      </c>
      <c r="J289" s="141">
        <f>IF($I$8="SIM",IF($I$9="SIM",F289*4*I289,F289*2*I289),IF($I$9="SIM",F289*2*I289,F289*I289))</f>
        <v>0</v>
      </c>
      <c r="L289" s="10" t="s">
        <v>44</v>
      </c>
      <c r="M289" s="11" t="s">
        <v>44</v>
      </c>
      <c r="N289" s="116" t="s">
        <v>45</v>
      </c>
      <c r="O289" s="9" t="s">
        <v>45</v>
      </c>
      <c r="Q289" s="57">
        <f t="shared" si="42"/>
        <v>1166.7313097774111</v>
      </c>
      <c r="R289" s="46"/>
      <c r="S289" s="122" t="s">
        <v>164</v>
      </c>
      <c r="T289" s="58">
        <v>1000.47209813413</v>
      </c>
      <c r="U289" s="58">
        <v>966.42634754948494</v>
      </c>
      <c r="V289" s="59">
        <f t="shared" si="43"/>
        <v>1166.7313097774111</v>
      </c>
      <c r="W289" s="60" t="e">
        <f t="shared" si="44"/>
        <v>#REF!</v>
      </c>
    </row>
    <row r="290" spans="1:23" ht="30" customHeight="1" outlineLevel="1" thickBot="1">
      <c r="B290" s="334"/>
      <c r="C290" s="334"/>
      <c r="D290" s="334"/>
      <c r="E290" s="345" t="s">
        <v>15</v>
      </c>
      <c r="F290" s="336">
        <v>1000.47209813413</v>
      </c>
      <c r="G290" s="335"/>
      <c r="H290" s="356"/>
      <c r="I290" s="195">
        <v>0</v>
      </c>
      <c r="J290" s="141">
        <f>IF($I$8="SIM",IF($I$9="SIM",F290*4*I290,F290*2*I290),IF($I$9="SIM",F290*2*I290,F290*I290))</f>
        <v>0</v>
      </c>
      <c r="N290" s="116"/>
      <c r="O290" s="9"/>
      <c r="Q290" s="57"/>
      <c r="R290" s="46"/>
      <c r="S290" s="122"/>
      <c r="T290" s="58"/>
      <c r="U290" s="58"/>
      <c r="V290" s="59"/>
      <c r="W290" s="60"/>
    </row>
    <row r="291" spans="1:23" ht="30" customHeight="1" outlineLevel="1">
      <c r="B291" s="339" t="s">
        <v>288</v>
      </c>
      <c r="C291" s="423" t="s">
        <v>289</v>
      </c>
      <c r="D291" s="423"/>
      <c r="E291" s="298" t="s">
        <v>11</v>
      </c>
      <c r="F291" s="341">
        <v>444.65843551355402</v>
      </c>
      <c r="G291" s="299"/>
      <c r="H291" s="356"/>
      <c r="I291" s="195">
        <v>0</v>
      </c>
      <c r="J291" s="141">
        <f>F291*I291</f>
        <v>0</v>
      </c>
      <c r="L291" s="10" t="s">
        <v>44</v>
      </c>
      <c r="M291" s="11" t="s">
        <v>44</v>
      </c>
      <c r="N291" s="21" t="s">
        <v>44</v>
      </c>
      <c r="O291" s="22" t="s">
        <v>44</v>
      </c>
      <c r="Q291" s="57">
        <f t="shared" si="42"/>
        <v>518.55211138606876</v>
      </c>
      <c r="R291" s="46"/>
      <c r="S291" s="122" t="s">
        <v>164</v>
      </c>
      <c r="T291" s="58">
        <v>444.65843551355402</v>
      </c>
      <c r="U291" s="58">
        <v>429.52684891649898</v>
      </c>
      <c r="V291" s="59">
        <f t="shared" si="43"/>
        <v>518.55211138606876</v>
      </c>
      <c r="W291" s="60" t="e">
        <f t="shared" si="44"/>
        <v>#REF!</v>
      </c>
    </row>
    <row r="292" spans="1:23" ht="30" customHeight="1" outlineLevel="1" thickBot="1">
      <c r="B292" s="334"/>
      <c r="C292" s="334"/>
      <c r="D292" s="334"/>
      <c r="E292" s="345" t="s">
        <v>15</v>
      </c>
      <c r="F292" s="336">
        <v>444.65843551355402</v>
      </c>
      <c r="G292" s="335"/>
      <c r="H292" s="356"/>
      <c r="I292" s="195">
        <v>0</v>
      </c>
      <c r="J292" s="141">
        <f>F292*I292</f>
        <v>0</v>
      </c>
      <c r="N292" s="21"/>
      <c r="O292" s="22"/>
      <c r="Q292" s="57"/>
      <c r="R292" s="46"/>
      <c r="S292" s="122"/>
      <c r="T292" s="58"/>
      <c r="U292" s="58"/>
      <c r="V292" s="59"/>
      <c r="W292" s="60"/>
    </row>
    <row r="293" spans="1:23" ht="30" customHeight="1" outlineLevel="1">
      <c r="B293" s="339" t="s">
        <v>290</v>
      </c>
      <c r="C293" s="423" t="s">
        <v>291</v>
      </c>
      <c r="D293" s="423"/>
      <c r="E293" s="298" t="s">
        <v>11</v>
      </c>
      <c r="F293" s="341">
        <v>444.65843551355402</v>
      </c>
      <c r="G293" s="299"/>
      <c r="H293" s="356"/>
      <c r="I293" s="195">
        <v>0</v>
      </c>
      <c r="J293" s="141">
        <f>F293*I293</f>
        <v>0</v>
      </c>
      <c r="L293" s="10" t="s">
        <v>44</v>
      </c>
      <c r="M293" s="11" t="s">
        <v>44</v>
      </c>
      <c r="N293" s="21" t="s">
        <v>44</v>
      </c>
      <c r="O293" s="22" t="s">
        <v>44</v>
      </c>
      <c r="Q293" s="57">
        <f t="shared" si="42"/>
        <v>518.55211138606876</v>
      </c>
      <c r="R293" s="46"/>
      <c r="S293" s="122" t="s">
        <v>164</v>
      </c>
      <c r="T293" s="58">
        <v>444.65843551355402</v>
      </c>
      <c r="U293" s="58">
        <v>429.52684891649898</v>
      </c>
      <c r="V293" s="59">
        <f t="shared" si="43"/>
        <v>518.55211138606876</v>
      </c>
      <c r="W293" s="60" t="e">
        <f t="shared" si="44"/>
        <v>#REF!</v>
      </c>
    </row>
    <row r="294" spans="1:23" ht="30" customHeight="1" outlineLevel="1" thickBot="1">
      <c r="B294" s="334"/>
      <c r="C294" s="334"/>
      <c r="D294" s="334"/>
      <c r="E294" s="345" t="s">
        <v>15</v>
      </c>
      <c r="F294" s="336">
        <v>444.65843551355402</v>
      </c>
      <c r="G294" s="335"/>
      <c r="H294" s="356"/>
      <c r="I294" s="195">
        <v>0</v>
      </c>
      <c r="J294" s="141">
        <f>F294*I294</f>
        <v>0</v>
      </c>
      <c r="N294" s="21"/>
      <c r="O294" s="22"/>
      <c r="Q294" s="57"/>
      <c r="R294" s="46"/>
      <c r="S294" s="122"/>
      <c r="T294" s="58"/>
      <c r="U294" s="58"/>
      <c r="V294" s="59"/>
      <c r="W294" s="60"/>
    </row>
    <row r="295" spans="1:23" ht="30" customHeight="1" outlineLevel="1" thickBot="1">
      <c r="B295" s="209" t="s">
        <v>292</v>
      </c>
      <c r="C295" s="430" t="s">
        <v>293</v>
      </c>
      <c r="D295" s="430"/>
      <c r="E295" s="358" t="s">
        <v>209</v>
      </c>
      <c r="F295" s="350" t="s">
        <v>118</v>
      </c>
      <c r="G295" s="359"/>
      <c r="H295" s="356"/>
      <c r="J295" s="242" t="s">
        <v>81</v>
      </c>
      <c r="L295" s="21"/>
      <c r="M295" s="22"/>
      <c r="N295" s="21"/>
      <c r="O295" s="22"/>
      <c r="Q295" s="57" t="e">
        <f t="shared" si="42"/>
        <v>#VALUE!</v>
      </c>
      <c r="R295" s="46"/>
      <c r="S295" s="107" t="s">
        <v>209</v>
      </c>
      <c r="T295" s="54" t="s">
        <v>118</v>
      </c>
      <c r="U295" s="58" t="s">
        <v>118</v>
      </c>
      <c r="V295" s="59" t="e">
        <f t="shared" si="43"/>
        <v>#VALUE!</v>
      </c>
      <c r="W295" s="60" t="e">
        <f t="shared" si="44"/>
        <v>#VALUE!</v>
      </c>
    </row>
    <row r="296" spans="1:23" ht="30" customHeight="1" outlineLevel="1" thickBot="1">
      <c r="B296" s="244" t="s">
        <v>294</v>
      </c>
      <c r="C296" s="430" t="s">
        <v>295</v>
      </c>
      <c r="D296" s="430"/>
      <c r="E296" s="265" t="s">
        <v>209</v>
      </c>
      <c r="F296" s="350" t="s">
        <v>118</v>
      </c>
      <c r="G296" s="356"/>
      <c r="H296" s="356"/>
      <c r="J296" s="242" t="s">
        <v>81</v>
      </c>
      <c r="L296" s="21"/>
      <c r="M296" s="22"/>
      <c r="N296" s="21"/>
      <c r="O296" s="22"/>
      <c r="Q296" s="57" t="e">
        <f t="shared" si="42"/>
        <v>#VALUE!</v>
      </c>
      <c r="R296" s="46"/>
      <c r="S296" s="107" t="s">
        <v>209</v>
      </c>
      <c r="T296" s="54" t="s">
        <v>118</v>
      </c>
      <c r="U296" s="58" t="s">
        <v>118</v>
      </c>
      <c r="V296" s="59" t="e">
        <f t="shared" si="43"/>
        <v>#VALUE!</v>
      </c>
      <c r="W296" s="60" t="e">
        <f t="shared" si="44"/>
        <v>#VALUE!</v>
      </c>
    </row>
    <row r="297" spans="1:23" ht="30" customHeight="1" outlineLevel="1" thickBot="1">
      <c r="B297" s="209" t="s">
        <v>296</v>
      </c>
      <c r="C297" s="430" t="s">
        <v>297</v>
      </c>
      <c r="D297" s="430"/>
      <c r="E297" s="358" t="s">
        <v>164</v>
      </c>
      <c r="F297" s="350" t="s">
        <v>118</v>
      </c>
      <c r="G297" s="359"/>
      <c r="H297" s="356"/>
      <c r="J297" s="242" t="s">
        <v>81</v>
      </c>
      <c r="L297" s="21"/>
      <c r="M297" s="22"/>
      <c r="N297" s="21"/>
      <c r="O297" s="22"/>
      <c r="Q297" s="57" t="e">
        <f t="shared" si="42"/>
        <v>#VALUE!</v>
      </c>
      <c r="R297" s="46"/>
      <c r="S297" s="122" t="s">
        <v>164</v>
      </c>
      <c r="T297" s="54" t="s">
        <v>118</v>
      </c>
      <c r="U297" s="58" t="s">
        <v>118</v>
      </c>
      <c r="V297" s="59" t="e">
        <f t="shared" si="43"/>
        <v>#VALUE!</v>
      </c>
      <c r="W297" s="60" t="e">
        <f t="shared" si="44"/>
        <v>#VALUE!</v>
      </c>
    </row>
    <row r="298" spans="1:23" ht="27" customHeight="1" outlineLevel="1">
      <c r="B298" s="201"/>
      <c r="C298" s="201"/>
      <c r="D298" s="288"/>
      <c r="E298" s="289"/>
      <c r="F298" s="290"/>
      <c r="G298" s="256"/>
      <c r="H298" s="169"/>
      <c r="J298" s="170"/>
      <c r="L298" s="21"/>
      <c r="M298" s="22"/>
      <c r="N298" s="21"/>
      <c r="O298" s="22"/>
      <c r="Q298" s="99"/>
      <c r="R298" s="46"/>
      <c r="S298" s="47"/>
      <c r="T298" s="47"/>
      <c r="U298" s="47"/>
      <c r="V298" s="99"/>
      <c r="W298" s="117"/>
    </row>
    <row r="299" spans="1:23" s="8" customFormat="1" ht="29.1" customHeight="1" outlineLevel="1">
      <c r="A299" s="11" t="s">
        <v>56</v>
      </c>
      <c r="B299" s="200" t="s">
        <v>57</v>
      </c>
      <c r="C299" s="200"/>
      <c r="D299" s="202"/>
      <c r="E299" s="202"/>
      <c r="F299" s="202"/>
      <c r="G299" s="202"/>
      <c r="H299" s="203"/>
      <c r="I299" s="204"/>
      <c r="J299" s="205"/>
      <c r="K299" s="142"/>
      <c r="L299" s="103"/>
      <c r="M299" s="103"/>
      <c r="N299" s="104"/>
      <c r="O299" s="103"/>
      <c r="Q299" s="99"/>
      <c r="R299" s="46"/>
      <c r="S299" s="41"/>
      <c r="T299" s="41"/>
      <c r="U299" s="41"/>
      <c r="V299" s="99"/>
      <c r="W299" s="118"/>
    </row>
    <row r="300" spans="1:23" s="8" customFormat="1" ht="23.1" customHeight="1" outlineLevel="1">
      <c r="A300" s="11" t="s">
        <v>56</v>
      </c>
      <c r="B300" s="425" t="s">
        <v>298</v>
      </c>
      <c r="C300" s="425"/>
      <c r="D300" s="425"/>
      <c r="E300" s="425"/>
      <c r="F300" s="425"/>
      <c r="G300" s="425"/>
      <c r="H300" s="167"/>
      <c r="I300" s="204"/>
      <c r="J300" s="187"/>
      <c r="K300" s="142"/>
      <c r="L300" s="25"/>
      <c r="M300" s="25"/>
      <c r="N300" s="26"/>
      <c r="O300" s="25"/>
      <c r="Q300" s="99"/>
      <c r="R300" s="46"/>
      <c r="S300" s="41"/>
      <c r="T300" s="41"/>
      <c r="U300" s="41"/>
      <c r="V300" s="99"/>
      <c r="W300" s="118"/>
    </row>
    <row r="301" spans="1:23" s="8" customFormat="1" ht="23.1" customHeight="1" outlineLevel="1">
      <c r="A301" s="11" t="s">
        <v>56</v>
      </c>
      <c r="B301" s="425" t="s">
        <v>299</v>
      </c>
      <c r="C301" s="425"/>
      <c r="D301" s="425"/>
      <c r="E301" s="425"/>
      <c r="F301" s="425"/>
      <c r="G301" s="425"/>
      <c r="H301" s="167"/>
      <c r="I301" s="204"/>
      <c r="J301" s="187"/>
      <c r="K301" s="142"/>
      <c r="L301" s="25"/>
      <c r="M301" s="25"/>
      <c r="N301" s="26"/>
      <c r="O301" s="25"/>
      <c r="Q301" s="99"/>
      <c r="R301" s="46"/>
      <c r="S301" s="41"/>
      <c r="T301" s="41"/>
      <c r="U301" s="41"/>
      <c r="V301" s="99"/>
      <c r="W301" s="118"/>
    </row>
    <row r="302" spans="1:23" s="8" customFormat="1" ht="23.1" customHeight="1" outlineLevel="1">
      <c r="A302" s="11" t="s">
        <v>56</v>
      </c>
      <c r="B302" s="425" t="s">
        <v>300</v>
      </c>
      <c r="C302" s="425"/>
      <c r="D302" s="425"/>
      <c r="E302" s="425"/>
      <c r="F302" s="425"/>
      <c r="G302" s="425"/>
      <c r="H302" s="167"/>
      <c r="I302" s="204"/>
      <c r="J302" s="187"/>
      <c r="K302" s="142"/>
      <c r="L302" s="25"/>
      <c r="M302" s="25"/>
      <c r="N302" s="26"/>
      <c r="O302" s="25"/>
      <c r="Q302" s="99"/>
      <c r="R302" s="46"/>
      <c r="S302" s="41"/>
      <c r="T302" s="41"/>
      <c r="U302" s="41"/>
      <c r="V302" s="99"/>
      <c r="W302" s="118"/>
    </row>
    <row r="303" spans="1:23" s="8" customFormat="1" ht="36.950000000000003" customHeight="1" outlineLevel="1">
      <c r="A303" s="11" t="s">
        <v>56</v>
      </c>
      <c r="B303" s="425" t="s">
        <v>301</v>
      </c>
      <c r="C303" s="425"/>
      <c r="D303" s="425"/>
      <c r="E303" s="425"/>
      <c r="F303" s="425"/>
      <c r="G303" s="425"/>
      <c r="H303" s="167"/>
      <c r="I303" s="204"/>
      <c r="J303" s="187"/>
      <c r="K303" s="142"/>
      <c r="L303" s="25"/>
      <c r="M303" s="25"/>
      <c r="N303" s="26"/>
      <c r="O303" s="25"/>
      <c r="Q303" s="99"/>
      <c r="R303" s="46"/>
      <c r="S303" s="41"/>
      <c r="T303" s="41"/>
      <c r="U303" s="41"/>
      <c r="V303" s="99"/>
      <c r="W303" s="118"/>
    </row>
    <row r="304" spans="1:23" s="8" customFormat="1" ht="53.1" customHeight="1" outlineLevel="1">
      <c r="A304" s="11" t="s">
        <v>56</v>
      </c>
      <c r="B304" s="425" t="s">
        <v>302</v>
      </c>
      <c r="C304" s="425"/>
      <c r="D304" s="425"/>
      <c r="E304" s="425"/>
      <c r="F304" s="425"/>
      <c r="G304" s="425"/>
      <c r="H304" s="167"/>
      <c r="I304" s="204"/>
      <c r="J304" s="187"/>
      <c r="K304" s="142"/>
      <c r="L304" s="25"/>
      <c r="M304" s="25"/>
      <c r="N304" s="26"/>
      <c r="O304" s="25"/>
      <c r="Q304" s="123"/>
      <c r="R304" s="13"/>
      <c r="S304" s="120"/>
      <c r="T304" s="120"/>
      <c r="U304" s="120"/>
      <c r="V304" s="121"/>
      <c r="W304" s="121"/>
    </row>
    <row r="305" spans="1:23" ht="27" customHeight="1" outlineLevel="1" thickBot="1">
      <c r="B305" s="167"/>
      <c r="C305" s="167"/>
      <c r="D305" s="264"/>
      <c r="E305" s="265"/>
      <c r="F305" s="266"/>
      <c r="G305" s="169"/>
      <c r="H305" s="169"/>
      <c r="J305" s="170"/>
      <c r="L305" s="21"/>
      <c r="M305" s="22"/>
      <c r="N305" s="21"/>
      <c r="O305" s="22"/>
      <c r="Q305" s="67"/>
      <c r="R305" s="46"/>
      <c r="S305" s="41"/>
      <c r="T305" s="88"/>
      <c r="U305" s="88"/>
      <c r="V305" s="67"/>
      <c r="W305" s="124"/>
    </row>
    <row r="306" spans="1:23" s="8" customFormat="1" ht="32.1" customHeight="1">
      <c r="A306" s="11" t="s">
        <v>28</v>
      </c>
      <c r="B306" s="327" t="s">
        <v>303</v>
      </c>
      <c r="C306" s="426" t="s">
        <v>304</v>
      </c>
      <c r="D306" s="426"/>
      <c r="E306" s="328"/>
      <c r="F306" s="329"/>
      <c r="G306" s="176"/>
      <c r="H306" s="175"/>
      <c r="I306" s="176" t="s">
        <v>11</v>
      </c>
      <c r="J306" s="177">
        <f>SUM(J308,J312,J316,J320,J324)</f>
        <v>0</v>
      </c>
      <c r="K306" s="142"/>
      <c r="L306" s="21"/>
      <c r="M306" s="22"/>
      <c r="N306" s="21"/>
      <c r="O306" s="22"/>
      <c r="Q306" s="67"/>
      <c r="R306" s="46"/>
      <c r="S306" s="41"/>
      <c r="T306" s="88"/>
      <c r="U306" s="88"/>
      <c r="V306" s="67"/>
      <c r="W306" s="125"/>
    </row>
    <row r="307" spans="1:23" s="8" customFormat="1" ht="32.1" customHeight="1" thickBot="1">
      <c r="A307" s="11" t="s">
        <v>28</v>
      </c>
      <c r="B307" s="330"/>
      <c r="C307" s="157"/>
      <c r="D307" s="157"/>
      <c r="E307" s="331"/>
      <c r="F307" s="180"/>
      <c r="G307" s="332"/>
      <c r="H307" s="278"/>
      <c r="I307" s="180" t="s">
        <v>15</v>
      </c>
      <c r="J307" s="181">
        <f>SUM(J309,J313,J317,J321,J325)</f>
        <v>0</v>
      </c>
      <c r="K307" s="142"/>
      <c r="L307" s="21"/>
      <c r="M307" s="22"/>
      <c r="N307" s="21"/>
      <c r="O307" s="22"/>
      <c r="Q307" s="67"/>
      <c r="R307" s="46"/>
      <c r="S307" s="41"/>
      <c r="T307" s="88"/>
      <c r="U307" s="88"/>
      <c r="V307" s="67"/>
      <c r="W307" s="125"/>
    </row>
    <row r="308" spans="1:23" s="8" customFormat="1" ht="32.1" customHeight="1" outlineLevel="1">
      <c r="A308" s="11"/>
      <c r="B308" s="339" t="s">
        <v>305</v>
      </c>
      <c r="C308" s="423" t="s">
        <v>306</v>
      </c>
      <c r="D308" s="423"/>
      <c r="E308" s="298" t="s">
        <v>11</v>
      </c>
      <c r="F308" s="311">
        <v>1111.6273252411499</v>
      </c>
      <c r="G308" s="299"/>
      <c r="H308" s="138"/>
      <c r="I308" s="195">
        <v>0</v>
      </c>
      <c r="J308" s="141">
        <f>F308*I308</f>
        <v>0</v>
      </c>
      <c r="K308" s="142"/>
      <c r="L308" s="10" t="s">
        <v>44</v>
      </c>
      <c r="M308" s="11" t="s">
        <v>44</v>
      </c>
      <c r="N308" s="10" t="s">
        <v>44</v>
      </c>
      <c r="O308" s="11" t="s">
        <v>44</v>
      </c>
      <c r="Q308" s="57">
        <f t="shared" ref="Q308:Q327" si="45">F308/$Q$40</f>
        <v>1296.3583967826821</v>
      </c>
      <c r="R308" s="46"/>
      <c r="S308" s="107" t="s">
        <v>307</v>
      </c>
      <c r="T308" s="58">
        <v>1111.6273252411499</v>
      </c>
      <c r="U308" s="58">
        <v>1073.79899726597</v>
      </c>
      <c r="V308" s="59">
        <f t="shared" ref="V308:V327" si="46">T308/$V$40</f>
        <v>1296.3583967826821</v>
      </c>
      <c r="W308" s="60" t="e">
        <f t="shared" ref="W308:W327" si="47">F308*$V$39</f>
        <v>#REF!</v>
      </c>
    </row>
    <row r="309" spans="1:23" s="8" customFormat="1" ht="32.1" customHeight="1" outlineLevel="1" thickBot="1">
      <c r="A309" s="11"/>
      <c r="B309" s="334"/>
      <c r="C309" s="334"/>
      <c r="D309" s="334"/>
      <c r="E309" s="345" t="s">
        <v>15</v>
      </c>
      <c r="F309" s="360">
        <v>1111.6273252411499</v>
      </c>
      <c r="G309" s="335"/>
      <c r="H309" s="138"/>
      <c r="I309" s="195">
        <v>0</v>
      </c>
      <c r="J309" s="141">
        <f>F309*I309</f>
        <v>0</v>
      </c>
      <c r="K309" s="142"/>
      <c r="L309" s="10" t="s">
        <v>44</v>
      </c>
      <c r="M309" s="11" t="s">
        <v>44</v>
      </c>
      <c r="N309" s="10" t="s">
        <v>44</v>
      </c>
      <c r="O309" s="11" t="s">
        <v>44</v>
      </c>
      <c r="Q309" s="57"/>
      <c r="R309" s="46"/>
      <c r="S309" s="107"/>
      <c r="T309" s="58"/>
      <c r="U309" s="58"/>
      <c r="V309" s="59"/>
      <c r="W309" s="60"/>
    </row>
    <row r="310" spans="1:23" s="8" customFormat="1" ht="32.1" customHeight="1" outlineLevel="1" thickBot="1">
      <c r="A310" s="11"/>
      <c r="B310" s="203" t="s">
        <v>308</v>
      </c>
      <c r="C310" s="419" t="s">
        <v>306</v>
      </c>
      <c r="D310" s="419"/>
      <c r="E310" s="162" t="s">
        <v>228</v>
      </c>
      <c r="F310" s="361" t="s">
        <v>118</v>
      </c>
      <c r="G310" s="138"/>
      <c r="H310" s="138"/>
      <c r="I310" s="140"/>
      <c r="J310" s="242" t="s">
        <v>81</v>
      </c>
      <c r="K310" s="142"/>
      <c r="L310" s="10"/>
      <c r="M310" s="11"/>
      <c r="N310" s="10"/>
      <c r="O310" s="11"/>
      <c r="Q310" s="57" t="e">
        <f t="shared" si="45"/>
        <v>#VALUE!</v>
      </c>
      <c r="R310" s="46"/>
      <c r="S310" s="107" t="s">
        <v>228</v>
      </c>
      <c r="T310" s="58" t="s">
        <v>118</v>
      </c>
      <c r="U310" s="58" t="s">
        <v>118</v>
      </c>
      <c r="V310" s="59" t="e">
        <f t="shared" si="46"/>
        <v>#VALUE!</v>
      </c>
      <c r="W310" s="60" t="e">
        <f t="shared" si="47"/>
        <v>#VALUE!</v>
      </c>
    </row>
    <row r="311" spans="1:23" s="8" customFormat="1" ht="32.1" customHeight="1" outlineLevel="1" thickBot="1">
      <c r="A311" s="11"/>
      <c r="B311" s="357" t="s">
        <v>309</v>
      </c>
      <c r="C311" s="430" t="s">
        <v>310</v>
      </c>
      <c r="D311" s="430"/>
      <c r="E311" s="324" t="s">
        <v>311</v>
      </c>
      <c r="F311" s="361" t="s">
        <v>118</v>
      </c>
      <c r="G311" s="362"/>
      <c r="H311" s="138"/>
      <c r="I311" s="140"/>
      <c r="J311" s="242" t="s">
        <v>81</v>
      </c>
      <c r="K311" s="142"/>
      <c r="L311" s="10"/>
      <c r="M311" s="11"/>
      <c r="N311" s="10"/>
      <c r="O311" s="11"/>
      <c r="Q311" s="57" t="e">
        <f t="shared" si="45"/>
        <v>#VALUE!</v>
      </c>
      <c r="R311" s="46"/>
      <c r="S311" s="107" t="s">
        <v>311</v>
      </c>
      <c r="T311" s="58" t="s">
        <v>118</v>
      </c>
      <c r="U311" s="58" t="s">
        <v>118</v>
      </c>
      <c r="V311" s="59" t="e">
        <f t="shared" si="46"/>
        <v>#VALUE!</v>
      </c>
      <c r="W311" s="60" t="e">
        <f t="shared" si="47"/>
        <v>#VALUE!</v>
      </c>
    </row>
    <row r="312" spans="1:23" s="8" customFormat="1" ht="32.1" customHeight="1" outlineLevel="1">
      <c r="A312" s="11"/>
      <c r="B312" s="423" t="s">
        <v>312</v>
      </c>
      <c r="C312" s="423" t="s">
        <v>313</v>
      </c>
      <c r="D312" s="423"/>
      <c r="E312" s="318" t="s">
        <v>11</v>
      </c>
      <c r="F312" s="363">
        <v>2445.58386823909</v>
      </c>
      <c r="G312" s="364"/>
      <c r="H312" s="138"/>
      <c r="I312" s="195">
        <v>0</v>
      </c>
      <c r="J312" s="141">
        <f>IF($I$8="SIM",IF($I$9="SIM",F312*4*I312,F312*2*I312),IF($I$9="SIM",F312*2*I312,F312*I312))</f>
        <v>0</v>
      </c>
      <c r="K312" s="142"/>
      <c r="L312" s="10" t="s">
        <v>44</v>
      </c>
      <c r="M312" s="11" t="s">
        <v>44</v>
      </c>
      <c r="N312" s="10" t="s">
        <v>45</v>
      </c>
      <c r="O312" s="11" t="s">
        <v>45</v>
      </c>
      <c r="Q312" s="57">
        <f t="shared" si="45"/>
        <v>2851.992849258414</v>
      </c>
      <c r="R312" s="46"/>
      <c r="S312" s="107" t="s">
        <v>11</v>
      </c>
      <c r="T312" s="58">
        <v>2445.58386823909</v>
      </c>
      <c r="U312" s="58">
        <v>2362.36141899019</v>
      </c>
      <c r="V312" s="59">
        <f t="shared" si="46"/>
        <v>2851.992849258414</v>
      </c>
      <c r="W312" s="60" t="e">
        <f t="shared" si="47"/>
        <v>#REF!</v>
      </c>
    </row>
    <row r="313" spans="1:23" s="8" customFormat="1" ht="32.1" customHeight="1" outlineLevel="1">
      <c r="A313" s="11"/>
      <c r="B313" s="419"/>
      <c r="C313" s="419"/>
      <c r="D313" s="419"/>
      <c r="E313" s="352" t="s">
        <v>15</v>
      </c>
      <c r="F313" s="311">
        <v>2556.75785888884</v>
      </c>
      <c r="G313" s="365"/>
      <c r="H313" s="138"/>
      <c r="I313" s="195">
        <v>0</v>
      </c>
      <c r="J313" s="141">
        <f>IF($I$8="SIM",IF($I$9="SIM",F313*4*I313,F313*2*I313),IF($I$9="SIM",F313*2*I313,F313*I313))</f>
        <v>0</v>
      </c>
      <c r="K313" s="142"/>
      <c r="L313" s="10" t="s">
        <v>44</v>
      </c>
      <c r="M313" s="11" t="s">
        <v>44</v>
      </c>
      <c r="N313" s="10" t="s">
        <v>45</v>
      </c>
      <c r="O313" s="11" t="s">
        <v>45</v>
      </c>
      <c r="Q313" s="57">
        <f t="shared" si="45"/>
        <v>2981.6418179461689</v>
      </c>
      <c r="R313" s="46"/>
      <c r="S313" s="107" t="s">
        <v>15</v>
      </c>
      <c r="T313" s="58">
        <v>2556.75785888884</v>
      </c>
      <c r="U313" s="58">
        <v>2469.7521937319498</v>
      </c>
      <c r="V313" s="59">
        <f t="shared" si="46"/>
        <v>2981.6418179461689</v>
      </c>
      <c r="W313" s="60" t="e">
        <f t="shared" si="47"/>
        <v>#REF!</v>
      </c>
    </row>
    <row r="314" spans="1:23" s="8" customFormat="1" ht="32.1" customHeight="1" outlineLevel="1">
      <c r="A314" s="11"/>
      <c r="B314" s="419"/>
      <c r="C314" s="419"/>
      <c r="D314" s="419"/>
      <c r="E314" s="352" t="s">
        <v>228</v>
      </c>
      <c r="F314" s="309" t="s">
        <v>118</v>
      </c>
      <c r="G314" s="343" t="s">
        <v>209</v>
      </c>
      <c r="H314" s="265"/>
      <c r="I314" s="140"/>
      <c r="J314" s="242" t="s">
        <v>81</v>
      </c>
      <c r="K314" s="142"/>
      <c r="L314" s="21"/>
      <c r="M314" s="22"/>
      <c r="N314" s="21"/>
      <c r="O314" s="22"/>
      <c r="Q314" s="57" t="e">
        <f t="shared" si="45"/>
        <v>#VALUE!</v>
      </c>
      <c r="R314" s="46"/>
      <c r="S314" s="414" t="s">
        <v>228</v>
      </c>
      <c r="T314" s="58" t="s">
        <v>118</v>
      </c>
      <c r="U314" s="58" t="s">
        <v>118</v>
      </c>
      <c r="V314" s="59" t="e">
        <f t="shared" si="46"/>
        <v>#VALUE!</v>
      </c>
      <c r="W314" s="60" t="e">
        <f t="shared" si="47"/>
        <v>#VALUE!</v>
      </c>
    </row>
    <row r="315" spans="1:23" s="8" customFormat="1" ht="32.1" customHeight="1" outlineLevel="1" thickBot="1">
      <c r="A315" s="11"/>
      <c r="B315" s="420"/>
      <c r="C315" s="420"/>
      <c r="D315" s="420"/>
      <c r="E315" s="366"/>
      <c r="F315" s="367" t="s">
        <v>118</v>
      </c>
      <c r="G315" s="368" t="s">
        <v>210</v>
      </c>
      <c r="H315" s="265"/>
      <c r="I315" s="140"/>
      <c r="J315" s="242" t="s">
        <v>81</v>
      </c>
      <c r="K315" s="142"/>
      <c r="L315" s="21"/>
      <c r="M315" s="22"/>
      <c r="N315" s="21"/>
      <c r="O315" s="22"/>
      <c r="Q315" s="57" t="e">
        <f t="shared" si="45"/>
        <v>#VALUE!</v>
      </c>
      <c r="R315" s="46"/>
      <c r="S315" s="414"/>
      <c r="T315" s="58" t="s">
        <v>118</v>
      </c>
      <c r="U315" s="58" t="s">
        <v>118</v>
      </c>
      <c r="V315" s="59" t="e">
        <f t="shared" si="46"/>
        <v>#VALUE!</v>
      </c>
      <c r="W315" s="60" t="e">
        <f t="shared" si="47"/>
        <v>#VALUE!</v>
      </c>
    </row>
    <row r="316" spans="1:23" s="8" customFormat="1" ht="32.1" customHeight="1" outlineLevel="1">
      <c r="A316" s="11"/>
      <c r="B316" s="423" t="s">
        <v>314</v>
      </c>
      <c r="C316" s="423" t="s">
        <v>315</v>
      </c>
      <c r="D316" s="423"/>
      <c r="E316" s="318" t="s">
        <v>11</v>
      </c>
      <c r="F316" s="363">
        <v>2667.91308599587</v>
      </c>
      <c r="G316" s="364"/>
      <c r="H316" s="138"/>
      <c r="I316" s="195">
        <v>0</v>
      </c>
      <c r="J316" s="141">
        <f>IF($I$8="SIM",IF($I$9="SIM",F316*4*I316,F316*2*I316),IF($I$9="SIM",F316*2*I316,F316*I316))</f>
        <v>0</v>
      </c>
      <c r="K316" s="142"/>
      <c r="L316" s="10" t="s">
        <v>44</v>
      </c>
      <c r="M316" s="11" t="s">
        <v>44</v>
      </c>
      <c r="N316" s="10" t="s">
        <v>45</v>
      </c>
      <c r="O316" s="11" t="s">
        <v>45</v>
      </c>
      <c r="Q316" s="57">
        <f t="shared" si="45"/>
        <v>3111.2689049514515</v>
      </c>
      <c r="R316" s="46"/>
      <c r="S316" s="107" t="s">
        <v>11</v>
      </c>
      <c r="T316" s="58">
        <v>2667.91308599587</v>
      </c>
      <c r="U316" s="58">
        <v>2577.1248434484501</v>
      </c>
      <c r="V316" s="59">
        <f t="shared" si="46"/>
        <v>3111.2689049514515</v>
      </c>
      <c r="W316" s="60" t="e">
        <f t="shared" si="47"/>
        <v>#REF!</v>
      </c>
    </row>
    <row r="317" spans="1:23" s="8" customFormat="1" ht="32.1" customHeight="1" outlineLevel="1">
      <c r="A317" s="11"/>
      <c r="B317" s="419"/>
      <c r="C317" s="419"/>
      <c r="D317" s="419"/>
      <c r="E317" s="352" t="s">
        <v>15</v>
      </c>
      <c r="F317" s="311">
        <v>2779.0870766456101</v>
      </c>
      <c r="G317" s="365"/>
      <c r="H317" s="138"/>
      <c r="I317" s="195">
        <v>0</v>
      </c>
      <c r="J317" s="141">
        <f>IF($I$8="SIM",IF($I$9="SIM",F317*4*I317,F317*2*I317),IF($I$9="SIM",F317*2*I317,F317*I317))</f>
        <v>0</v>
      </c>
      <c r="K317" s="142"/>
      <c r="L317" s="10" t="s">
        <v>44</v>
      </c>
      <c r="M317" s="11" t="s">
        <v>44</v>
      </c>
      <c r="N317" s="10" t="s">
        <v>45</v>
      </c>
      <c r="O317" s="11" t="s">
        <v>45</v>
      </c>
      <c r="Q317" s="57">
        <f t="shared" si="45"/>
        <v>3240.9178736391955</v>
      </c>
      <c r="R317" s="46"/>
      <c r="S317" s="107" t="s">
        <v>15</v>
      </c>
      <c r="T317" s="58">
        <v>2779.0870766456101</v>
      </c>
      <c r="U317" s="58">
        <v>2684.5156181901998</v>
      </c>
      <c r="V317" s="59">
        <f t="shared" si="46"/>
        <v>3240.9178736391955</v>
      </c>
      <c r="W317" s="60" t="e">
        <f t="shared" si="47"/>
        <v>#REF!</v>
      </c>
    </row>
    <row r="318" spans="1:23" s="8" customFormat="1" ht="32.1" customHeight="1" outlineLevel="1">
      <c r="A318" s="11"/>
      <c r="B318" s="419"/>
      <c r="C318" s="419"/>
      <c r="D318" s="419"/>
      <c r="E318" s="352" t="s">
        <v>228</v>
      </c>
      <c r="F318" s="309" t="s">
        <v>118</v>
      </c>
      <c r="G318" s="343" t="s">
        <v>209</v>
      </c>
      <c r="H318" s="265"/>
      <c r="I318" s="140"/>
      <c r="J318" s="242" t="s">
        <v>81</v>
      </c>
      <c r="K318" s="142"/>
      <c r="L318" s="21"/>
      <c r="M318" s="22"/>
      <c r="N318" s="21"/>
      <c r="O318" s="22"/>
      <c r="Q318" s="57" t="e">
        <f t="shared" si="45"/>
        <v>#VALUE!</v>
      </c>
      <c r="R318" s="46"/>
      <c r="S318" s="414" t="s">
        <v>228</v>
      </c>
      <c r="T318" s="58" t="s">
        <v>118</v>
      </c>
      <c r="U318" s="58" t="s">
        <v>118</v>
      </c>
      <c r="V318" s="59" t="e">
        <f t="shared" si="46"/>
        <v>#VALUE!</v>
      </c>
      <c r="W318" s="60" t="e">
        <f t="shared" si="47"/>
        <v>#VALUE!</v>
      </c>
    </row>
    <row r="319" spans="1:23" s="8" customFormat="1" ht="32.1" customHeight="1" outlineLevel="1" thickBot="1">
      <c r="A319" s="11"/>
      <c r="B319" s="420"/>
      <c r="C319" s="420"/>
      <c r="D319" s="420"/>
      <c r="E319" s="366"/>
      <c r="F319" s="367" t="s">
        <v>118</v>
      </c>
      <c r="G319" s="368" t="s">
        <v>210</v>
      </c>
      <c r="H319" s="265"/>
      <c r="I319" s="140"/>
      <c r="J319" s="242" t="s">
        <v>81</v>
      </c>
      <c r="K319" s="142"/>
      <c r="L319" s="21"/>
      <c r="M319" s="22"/>
      <c r="N319" s="21"/>
      <c r="O319" s="22"/>
      <c r="Q319" s="57" t="e">
        <f t="shared" si="45"/>
        <v>#VALUE!</v>
      </c>
      <c r="R319" s="46"/>
      <c r="S319" s="414"/>
      <c r="T319" s="58" t="s">
        <v>118</v>
      </c>
      <c r="U319" s="58" t="s">
        <v>118</v>
      </c>
      <c r="V319" s="59" t="e">
        <f t="shared" si="46"/>
        <v>#VALUE!</v>
      </c>
      <c r="W319" s="60" t="e">
        <f t="shared" si="47"/>
        <v>#VALUE!</v>
      </c>
    </row>
    <row r="320" spans="1:23" s="8" customFormat="1" ht="32.1" customHeight="1" outlineLevel="1">
      <c r="A320" s="11"/>
      <c r="B320" s="423" t="s">
        <v>316</v>
      </c>
      <c r="C320" s="423" t="s">
        <v>317</v>
      </c>
      <c r="D320" s="423"/>
      <c r="E320" s="318" t="s">
        <v>11</v>
      </c>
      <c r="F320" s="363">
        <v>2000.9441962682599</v>
      </c>
      <c r="G320" s="364"/>
      <c r="H320" s="138"/>
      <c r="I320" s="195">
        <v>0</v>
      </c>
      <c r="J320" s="141">
        <f>F320*I320</f>
        <v>0</v>
      </c>
      <c r="K320" s="142"/>
      <c r="L320" s="10" t="s">
        <v>44</v>
      </c>
      <c r="M320" s="11" t="s">
        <v>44</v>
      </c>
      <c r="N320" s="21" t="s">
        <v>44</v>
      </c>
      <c r="O320" s="22" t="s">
        <v>44</v>
      </c>
      <c r="Q320" s="57">
        <f t="shared" si="45"/>
        <v>2333.4626195548221</v>
      </c>
      <c r="R320" s="46"/>
      <c r="S320" s="107" t="s">
        <v>11</v>
      </c>
      <c r="T320" s="58">
        <v>2000.9441962682599</v>
      </c>
      <c r="U320" s="58">
        <v>1932.8526950989699</v>
      </c>
      <c r="V320" s="59">
        <f t="shared" si="46"/>
        <v>2333.4626195548221</v>
      </c>
      <c r="W320" s="60" t="e">
        <f t="shared" si="47"/>
        <v>#REF!</v>
      </c>
    </row>
    <row r="321" spans="1:23" s="8" customFormat="1" ht="32.1" customHeight="1" outlineLevel="1">
      <c r="A321" s="11"/>
      <c r="B321" s="419"/>
      <c r="C321" s="419"/>
      <c r="D321" s="419"/>
      <c r="E321" s="352" t="s">
        <v>15</v>
      </c>
      <c r="F321" s="311">
        <v>2112.0994233752899</v>
      </c>
      <c r="G321" s="365"/>
      <c r="H321" s="138"/>
      <c r="I321" s="195">
        <v>0</v>
      </c>
      <c r="J321" s="141">
        <f>F321*I321</f>
        <v>0</v>
      </c>
      <c r="K321" s="142"/>
      <c r="L321" s="10" t="s">
        <v>44</v>
      </c>
      <c r="M321" s="11" t="s">
        <v>44</v>
      </c>
      <c r="N321" s="21" t="s">
        <v>44</v>
      </c>
      <c r="O321" s="22" t="s">
        <v>44</v>
      </c>
      <c r="Q321" s="57">
        <f t="shared" si="45"/>
        <v>2463.0897065601048</v>
      </c>
      <c r="R321" s="46"/>
      <c r="S321" s="107" t="s">
        <v>15</v>
      </c>
      <c r="T321" s="58">
        <v>2112.0994233752899</v>
      </c>
      <c r="U321" s="58">
        <v>2040.2253448154599</v>
      </c>
      <c r="V321" s="59">
        <f t="shared" si="46"/>
        <v>2463.0897065601048</v>
      </c>
      <c r="W321" s="60" t="e">
        <f t="shared" si="47"/>
        <v>#REF!</v>
      </c>
    </row>
    <row r="322" spans="1:23" s="8" customFormat="1" ht="32.1" customHeight="1" outlineLevel="1">
      <c r="A322" s="11"/>
      <c r="B322" s="419"/>
      <c r="C322" s="419"/>
      <c r="D322" s="419"/>
      <c r="E322" s="162" t="s">
        <v>228</v>
      </c>
      <c r="F322" s="369" t="s">
        <v>118</v>
      </c>
      <c r="G322" s="265" t="s">
        <v>318</v>
      </c>
      <c r="H322" s="265"/>
      <c r="I322" s="140"/>
      <c r="J322" s="242" t="s">
        <v>81</v>
      </c>
      <c r="K322" s="142"/>
      <c r="L322" s="21"/>
      <c r="M322" s="22"/>
      <c r="N322" s="21"/>
      <c r="O322" s="22"/>
      <c r="Q322" s="57" t="e">
        <f t="shared" si="45"/>
        <v>#VALUE!</v>
      </c>
      <c r="R322" s="46"/>
      <c r="S322" s="107" t="s">
        <v>228</v>
      </c>
      <c r="T322" s="58" t="s">
        <v>118</v>
      </c>
      <c r="U322" s="58" t="s">
        <v>118</v>
      </c>
      <c r="V322" s="59" t="e">
        <f t="shared" si="46"/>
        <v>#VALUE!</v>
      </c>
      <c r="W322" s="60" t="e">
        <f t="shared" si="47"/>
        <v>#VALUE!</v>
      </c>
    </row>
    <row r="323" spans="1:23" s="8" customFormat="1" ht="32.1" customHeight="1" outlineLevel="1" thickBot="1">
      <c r="A323" s="11"/>
      <c r="B323" s="420"/>
      <c r="C323" s="420"/>
      <c r="D323" s="420"/>
      <c r="E323" s="366"/>
      <c r="F323" s="367" t="s">
        <v>118</v>
      </c>
      <c r="G323" s="368" t="s">
        <v>210</v>
      </c>
      <c r="H323" s="265"/>
      <c r="I323" s="140"/>
      <c r="J323" s="242" t="s">
        <v>81</v>
      </c>
      <c r="K323" s="142"/>
      <c r="L323" s="21"/>
      <c r="M323" s="22"/>
      <c r="N323" s="21"/>
      <c r="O323" s="22"/>
      <c r="Q323" s="57" t="e">
        <f t="shared" si="45"/>
        <v>#VALUE!</v>
      </c>
      <c r="R323" s="46"/>
      <c r="S323" s="107"/>
      <c r="T323" s="58" t="s">
        <v>118</v>
      </c>
      <c r="U323" s="58" t="s">
        <v>118</v>
      </c>
      <c r="V323" s="59" t="e">
        <f t="shared" si="46"/>
        <v>#VALUE!</v>
      </c>
      <c r="W323" s="60" t="e">
        <f t="shared" si="47"/>
        <v>#VALUE!</v>
      </c>
    </row>
    <row r="324" spans="1:23" s="8" customFormat="1" ht="32.1" customHeight="1" outlineLevel="1">
      <c r="A324" s="11"/>
      <c r="B324" s="423" t="s">
        <v>319</v>
      </c>
      <c r="C324" s="423" t="s">
        <v>320</v>
      </c>
      <c r="D324" s="423"/>
      <c r="E324" s="318" t="s">
        <v>11</v>
      </c>
      <c r="F324" s="363">
        <v>2112.0994233752899</v>
      </c>
      <c r="G324" s="364"/>
      <c r="H324" s="138"/>
      <c r="I324" s="195">
        <v>0</v>
      </c>
      <c r="J324" s="141">
        <f>F324*I324</f>
        <v>0</v>
      </c>
      <c r="K324" s="142"/>
      <c r="L324" s="10" t="s">
        <v>44</v>
      </c>
      <c r="M324" s="11" t="s">
        <v>44</v>
      </c>
      <c r="N324" s="21" t="s">
        <v>44</v>
      </c>
      <c r="O324" s="22" t="s">
        <v>44</v>
      </c>
      <c r="Q324" s="57">
        <f t="shared" si="45"/>
        <v>2463.0897065601048</v>
      </c>
      <c r="R324" s="46"/>
      <c r="S324" s="107" t="s">
        <v>11</v>
      </c>
      <c r="T324" s="58">
        <v>2112.0994233752899</v>
      </c>
      <c r="U324" s="58">
        <v>2040.2253448154599</v>
      </c>
      <c r="V324" s="59">
        <f t="shared" si="46"/>
        <v>2463.0897065601048</v>
      </c>
      <c r="W324" s="60" t="e">
        <f t="shared" si="47"/>
        <v>#REF!</v>
      </c>
    </row>
    <row r="325" spans="1:23" s="8" customFormat="1" ht="32.1" customHeight="1" outlineLevel="1">
      <c r="A325" s="11"/>
      <c r="B325" s="419"/>
      <c r="C325" s="419"/>
      <c r="D325" s="419"/>
      <c r="E325" s="352" t="s">
        <v>15</v>
      </c>
      <c r="F325" s="311">
        <v>2223.27341402505</v>
      </c>
      <c r="G325" s="365"/>
      <c r="H325" s="138"/>
      <c r="I325" s="195">
        <v>0</v>
      </c>
      <c r="J325" s="141">
        <f>F325*I325</f>
        <v>0</v>
      </c>
      <c r="K325" s="142"/>
      <c r="L325" s="10" t="s">
        <v>44</v>
      </c>
      <c r="M325" s="11" t="s">
        <v>44</v>
      </c>
      <c r="N325" s="21" t="s">
        <v>44</v>
      </c>
      <c r="O325" s="22" t="s">
        <v>44</v>
      </c>
      <c r="Q325" s="57">
        <f t="shared" si="45"/>
        <v>2592.7386752478715</v>
      </c>
      <c r="R325" s="46"/>
      <c r="S325" s="107" t="s">
        <v>15</v>
      </c>
      <c r="T325" s="58">
        <v>2223.27341402505</v>
      </c>
      <c r="U325" s="58">
        <v>2147.6161195572299</v>
      </c>
      <c r="V325" s="59">
        <f t="shared" si="46"/>
        <v>2592.7386752478715</v>
      </c>
      <c r="W325" s="60" t="e">
        <f t="shared" si="47"/>
        <v>#REF!</v>
      </c>
    </row>
    <row r="326" spans="1:23" s="8" customFormat="1" ht="32.1" customHeight="1" outlineLevel="1">
      <c r="A326" s="11"/>
      <c r="B326" s="419"/>
      <c r="C326" s="419"/>
      <c r="D326" s="419"/>
      <c r="E326" s="162" t="s">
        <v>228</v>
      </c>
      <c r="F326" s="369" t="s">
        <v>118</v>
      </c>
      <c r="G326" s="265" t="s">
        <v>318</v>
      </c>
      <c r="H326" s="265"/>
      <c r="I326" s="140"/>
      <c r="J326" s="242" t="s">
        <v>81</v>
      </c>
      <c r="K326" s="142"/>
      <c r="L326" s="21"/>
      <c r="M326" s="22"/>
      <c r="N326" s="21"/>
      <c r="O326" s="22"/>
      <c r="Q326" s="57"/>
      <c r="R326" s="46"/>
      <c r="S326" s="107"/>
      <c r="T326" s="58" t="s">
        <v>118</v>
      </c>
      <c r="U326" s="58" t="s">
        <v>118</v>
      </c>
      <c r="V326" s="59"/>
      <c r="W326" s="60"/>
    </row>
    <row r="327" spans="1:23" s="8" customFormat="1" ht="32.1" customHeight="1" outlineLevel="1" thickBot="1">
      <c r="A327" s="11"/>
      <c r="B327" s="420"/>
      <c r="C327" s="420"/>
      <c r="D327" s="420"/>
      <c r="E327" s="366"/>
      <c r="F327" s="367" t="s">
        <v>118</v>
      </c>
      <c r="G327" s="368" t="s">
        <v>210</v>
      </c>
      <c r="H327" s="265"/>
      <c r="I327" s="140"/>
      <c r="J327" s="242" t="s">
        <v>81</v>
      </c>
      <c r="K327" s="142"/>
      <c r="L327" s="21"/>
      <c r="M327" s="22"/>
      <c r="N327" s="21"/>
      <c r="O327" s="22"/>
      <c r="Q327" s="57" t="e">
        <f t="shared" si="45"/>
        <v>#VALUE!</v>
      </c>
      <c r="R327" s="46"/>
      <c r="S327" s="107" t="s">
        <v>228</v>
      </c>
      <c r="T327" s="58" t="s">
        <v>118</v>
      </c>
      <c r="U327" s="58" t="s">
        <v>118</v>
      </c>
      <c r="V327" s="59" t="e">
        <f t="shared" si="46"/>
        <v>#VALUE!</v>
      </c>
      <c r="W327" s="60" t="e">
        <f t="shared" si="47"/>
        <v>#VALUE!</v>
      </c>
    </row>
    <row r="328" spans="1:23" ht="27" customHeight="1" outlineLevel="1">
      <c r="B328" s="370"/>
      <c r="C328" s="370"/>
      <c r="D328" s="371"/>
      <c r="E328" s="372"/>
      <c r="F328" s="373"/>
      <c r="G328" s="374"/>
      <c r="H328" s="169"/>
      <c r="J328" s="170"/>
      <c r="L328" s="21"/>
      <c r="M328" s="22"/>
      <c r="N328" s="21"/>
      <c r="O328" s="22"/>
      <c r="Q328" s="112"/>
      <c r="R328" s="46"/>
      <c r="S328" s="46"/>
      <c r="T328" s="46"/>
      <c r="U328" s="46"/>
      <c r="V328" s="8"/>
      <c r="W328" s="8"/>
    </row>
    <row r="329" spans="1:23" s="8" customFormat="1" ht="26.1" customHeight="1" outlineLevel="1">
      <c r="A329" s="11" t="s">
        <v>56</v>
      </c>
      <c r="B329" s="200" t="s">
        <v>57</v>
      </c>
      <c r="C329" s="201"/>
      <c r="D329" s="200"/>
      <c r="E329" s="202"/>
      <c r="F329" s="200"/>
      <c r="G329" s="200"/>
      <c r="H329" s="244"/>
      <c r="I329" s="204"/>
      <c r="J329" s="205"/>
      <c r="K329" s="142"/>
      <c r="L329" s="22"/>
      <c r="M329" s="22"/>
      <c r="N329" s="21"/>
      <c r="O329" s="22"/>
      <c r="R329" s="46"/>
      <c r="S329" s="46"/>
      <c r="T329" s="46"/>
      <c r="U329" s="46"/>
    </row>
    <row r="330" spans="1:23" s="8" customFormat="1" ht="36.950000000000003" customHeight="1" outlineLevel="1">
      <c r="A330" s="11" t="s">
        <v>56</v>
      </c>
      <c r="B330" s="425" t="s">
        <v>321</v>
      </c>
      <c r="C330" s="425"/>
      <c r="D330" s="425"/>
      <c r="E330" s="425"/>
      <c r="F330" s="425"/>
      <c r="G330" s="425"/>
      <c r="H330" s="167"/>
      <c r="I330" s="204"/>
      <c r="J330" s="187"/>
      <c r="K330" s="142"/>
      <c r="L330" s="22"/>
      <c r="M330" s="22"/>
      <c r="N330" s="21"/>
      <c r="O330" s="22"/>
      <c r="R330" s="46"/>
      <c r="S330" s="46"/>
      <c r="T330" s="46"/>
      <c r="U330" s="46"/>
    </row>
    <row r="331" spans="1:23" s="8" customFormat="1" ht="26.1" customHeight="1" outlineLevel="1">
      <c r="A331" s="11" t="s">
        <v>56</v>
      </c>
      <c r="B331" s="425" t="s">
        <v>322</v>
      </c>
      <c r="C331" s="425"/>
      <c r="D331" s="425"/>
      <c r="E331" s="425"/>
      <c r="F331" s="425"/>
      <c r="G331" s="425"/>
      <c r="H331" s="167"/>
      <c r="I331" s="204"/>
      <c r="J331" s="187"/>
      <c r="K331" s="142"/>
      <c r="L331" s="22"/>
      <c r="M331" s="22"/>
      <c r="N331" s="21"/>
      <c r="O331" s="22"/>
      <c r="R331" s="46"/>
      <c r="S331" s="46"/>
      <c r="T331" s="46"/>
      <c r="U331" s="46"/>
    </row>
    <row r="332" spans="1:23" s="8" customFormat="1" ht="33.950000000000003" customHeight="1" outlineLevel="1">
      <c r="A332" s="11" t="s">
        <v>56</v>
      </c>
      <c r="B332" s="425" t="s">
        <v>323</v>
      </c>
      <c r="C332" s="425"/>
      <c r="D332" s="425"/>
      <c r="E332" s="425"/>
      <c r="F332" s="425"/>
      <c r="G332" s="425"/>
      <c r="H332" s="167"/>
      <c r="I332" s="204"/>
      <c r="J332" s="187"/>
      <c r="K332" s="142"/>
      <c r="L332" s="22"/>
      <c r="M332" s="22"/>
      <c r="N332" s="21"/>
      <c r="O332" s="22"/>
      <c r="R332" s="46"/>
      <c r="S332" s="46"/>
      <c r="T332" s="46"/>
      <c r="U332" s="46"/>
    </row>
    <row r="333" spans="1:23" s="8" customFormat="1" ht="26.1" customHeight="1" outlineLevel="1">
      <c r="A333" s="11" t="s">
        <v>56</v>
      </c>
      <c r="B333" s="425" t="s">
        <v>324</v>
      </c>
      <c r="C333" s="425"/>
      <c r="D333" s="425"/>
      <c r="E333" s="425"/>
      <c r="F333" s="425"/>
      <c r="G333" s="425"/>
      <c r="H333" s="167"/>
      <c r="I333" s="204"/>
      <c r="J333" s="187"/>
      <c r="K333" s="142"/>
      <c r="L333" s="22"/>
      <c r="M333" s="22"/>
      <c r="N333" s="21"/>
      <c r="O333" s="22"/>
      <c r="R333" s="46"/>
      <c r="S333" s="46"/>
      <c r="T333" s="46"/>
      <c r="U333" s="46"/>
    </row>
    <row r="334" spans="1:23" s="8" customFormat="1" ht="53.1" customHeight="1" outlineLevel="1">
      <c r="A334" s="11" t="s">
        <v>56</v>
      </c>
      <c r="B334" s="425" t="s">
        <v>325</v>
      </c>
      <c r="C334" s="425"/>
      <c r="D334" s="425"/>
      <c r="E334" s="425"/>
      <c r="F334" s="425"/>
      <c r="G334" s="425"/>
      <c r="H334" s="167"/>
      <c r="I334" s="204"/>
      <c r="J334" s="187"/>
      <c r="K334" s="142"/>
      <c r="L334" s="22"/>
      <c r="M334" s="22"/>
      <c r="N334" s="21"/>
      <c r="O334" s="22"/>
      <c r="R334" s="46"/>
      <c r="S334" s="46"/>
      <c r="T334" s="46"/>
      <c r="U334" s="46"/>
    </row>
    <row r="335" spans="1:23" s="8" customFormat="1" ht="24.95" customHeight="1" outlineLevel="1">
      <c r="A335" s="11" t="s">
        <v>56</v>
      </c>
      <c r="B335" s="425" t="s">
        <v>326</v>
      </c>
      <c r="C335" s="425"/>
      <c r="D335" s="425"/>
      <c r="E335" s="425"/>
      <c r="F335" s="425"/>
      <c r="G335" s="425"/>
      <c r="H335" s="167"/>
      <c r="I335" s="204"/>
      <c r="J335" s="187"/>
      <c r="K335" s="142"/>
      <c r="L335" s="22"/>
      <c r="M335" s="22"/>
      <c r="N335" s="21"/>
      <c r="O335" s="22"/>
      <c r="R335" s="46"/>
      <c r="S335" s="46"/>
      <c r="T335" s="46"/>
      <c r="U335" s="46"/>
    </row>
    <row r="336" spans="1:23" s="8" customFormat="1" ht="26.1" customHeight="1" outlineLevel="1">
      <c r="A336" s="11" t="s">
        <v>56</v>
      </c>
      <c r="B336" s="425" t="s">
        <v>327</v>
      </c>
      <c r="C336" s="425"/>
      <c r="D336" s="425"/>
      <c r="E336" s="425"/>
      <c r="F336" s="425"/>
      <c r="G336" s="425"/>
      <c r="H336" s="167"/>
      <c r="I336" s="204"/>
      <c r="J336" s="187"/>
      <c r="K336" s="142"/>
      <c r="L336" s="22"/>
      <c r="M336" s="22"/>
      <c r="N336" s="21"/>
      <c r="O336" s="22"/>
      <c r="R336" s="46"/>
      <c r="S336" s="46"/>
      <c r="T336" s="46"/>
      <c r="U336" s="46"/>
    </row>
    <row r="337" spans="1:23" ht="27" customHeight="1" outlineLevel="1" thickBot="1">
      <c r="B337" s="375"/>
      <c r="C337" s="201"/>
      <c r="D337" s="375"/>
      <c r="E337" s="289"/>
      <c r="F337" s="290"/>
      <c r="G337" s="256"/>
      <c r="H337" s="169"/>
      <c r="J337" s="170"/>
      <c r="L337" s="21"/>
      <c r="M337" s="22"/>
      <c r="N337" s="21"/>
      <c r="O337" s="22"/>
    </row>
    <row r="338" spans="1:23" s="8" customFormat="1" ht="38.1" customHeight="1">
      <c r="A338" s="11" t="s">
        <v>28</v>
      </c>
      <c r="B338" s="327" t="s">
        <v>328</v>
      </c>
      <c r="C338" s="448" t="s">
        <v>329</v>
      </c>
      <c r="D338" s="448"/>
      <c r="E338" s="328"/>
      <c r="F338" s="329"/>
      <c r="G338" s="176"/>
      <c r="H338" s="175"/>
      <c r="I338" s="176" t="s">
        <v>11</v>
      </c>
      <c r="J338" s="177">
        <f>SUM(J341,J343,J345,J348,J365)</f>
        <v>0</v>
      </c>
      <c r="K338" s="142"/>
      <c r="L338" s="21"/>
      <c r="M338" s="22"/>
      <c r="N338" s="21"/>
      <c r="O338" s="22"/>
      <c r="R338" s="46"/>
      <c r="S338" s="46"/>
      <c r="T338" s="46"/>
      <c r="U338" s="46"/>
    </row>
    <row r="339" spans="1:23" s="8" customFormat="1" ht="38.1" customHeight="1" thickBot="1">
      <c r="A339" s="11" t="s">
        <v>28</v>
      </c>
      <c r="B339" s="330"/>
      <c r="C339" s="157"/>
      <c r="D339" s="157"/>
      <c r="E339" s="331"/>
      <c r="F339" s="180"/>
      <c r="G339" s="332"/>
      <c r="H339" s="278"/>
      <c r="I339" s="180" t="s">
        <v>15</v>
      </c>
      <c r="J339" s="181">
        <f>SUM(J342,J344,J346,J349,J366)</f>
        <v>0</v>
      </c>
      <c r="K339" s="142"/>
      <c r="L339" s="21"/>
      <c r="M339" s="22"/>
      <c r="N339" s="21"/>
      <c r="O339" s="22"/>
      <c r="R339" s="46"/>
      <c r="S339" s="46"/>
      <c r="T339" s="46"/>
      <c r="U339" s="46"/>
    </row>
    <row r="340" spans="1:23" s="8" customFormat="1" ht="179.45" customHeight="1" outlineLevel="1" thickBot="1">
      <c r="A340" s="11"/>
      <c r="B340" s="357" t="s">
        <v>330</v>
      </c>
      <c r="C340" s="447" t="s">
        <v>331</v>
      </c>
      <c r="D340" s="447"/>
      <c r="E340" s="324" t="s">
        <v>164</v>
      </c>
      <c r="F340" s="376">
        <v>329.33770192142299</v>
      </c>
      <c r="G340" s="324"/>
      <c r="H340" s="162"/>
      <c r="I340" s="140"/>
      <c r="J340" s="242" t="s">
        <v>332</v>
      </c>
      <c r="K340" s="142"/>
      <c r="L340" s="21"/>
      <c r="M340" s="22"/>
      <c r="N340" s="21"/>
      <c r="O340" s="22"/>
      <c r="Q340" s="57">
        <f>F340/$Q$40</f>
        <v>384.06729087046409</v>
      </c>
      <c r="R340" s="46"/>
      <c r="S340" s="107" t="s">
        <v>164</v>
      </c>
      <c r="T340" s="58">
        <v>329.33770192142299</v>
      </c>
      <c r="U340" s="58">
        <v>289.60351291532902</v>
      </c>
      <c r="V340" s="59">
        <f t="shared" ref="V340:V351" si="48">T340/$V$40</f>
        <v>384.06729087046409</v>
      </c>
      <c r="W340" s="60" t="e">
        <f t="shared" ref="W340:W351" si="49">F340*$V$39</f>
        <v>#REF!</v>
      </c>
    </row>
    <row r="341" spans="1:23" s="8" customFormat="1" ht="38.1" customHeight="1" outlineLevel="1">
      <c r="A341" s="11"/>
      <c r="B341" s="339" t="s">
        <v>333</v>
      </c>
      <c r="C341" s="423" t="s">
        <v>334</v>
      </c>
      <c r="D341" s="423"/>
      <c r="E341" s="298" t="s">
        <v>150</v>
      </c>
      <c r="F341" s="311">
        <v>1414</v>
      </c>
      <c r="G341" s="299"/>
      <c r="H341" s="138"/>
      <c r="I341" s="195">
        <v>0</v>
      </c>
      <c r="J341" s="141">
        <f>IF($I$6="IMPORTAÇÃO",IF($I$8="SIM",IF($I$9="SIM",F341*4*I341,F341*2*I341),IF($I$9="SIM",F341*2*I341,F341*I341)),"N/A")</f>
        <v>0</v>
      </c>
      <c r="K341" s="142"/>
      <c r="L341" s="10" t="s">
        <v>44</v>
      </c>
      <c r="M341" s="11" t="s">
        <v>68</v>
      </c>
      <c r="N341" s="21" t="s">
        <v>45</v>
      </c>
      <c r="O341" s="22" t="s">
        <v>45</v>
      </c>
      <c r="Q341" s="57">
        <f t="shared" ref="Q341:Q351" si="50">F341/$Q$40</f>
        <v>1648.9795918367347</v>
      </c>
      <c r="R341" s="46"/>
      <c r="S341" s="107" t="s">
        <v>161</v>
      </c>
      <c r="T341" s="58">
        <v>1365.8793659210801</v>
      </c>
      <c r="U341" s="58">
        <v>1365.8793659210801</v>
      </c>
      <c r="V341" s="59">
        <f t="shared" si="48"/>
        <v>1592.8622343102975</v>
      </c>
      <c r="W341" s="60" t="e">
        <f t="shared" si="49"/>
        <v>#REF!</v>
      </c>
    </row>
    <row r="342" spans="1:23" s="8" customFormat="1" ht="38.1" customHeight="1" outlineLevel="1" thickBot="1">
      <c r="A342" s="11"/>
      <c r="B342" s="334"/>
      <c r="C342" s="334"/>
      <c r="D342" s="334"/>
      <c r="E342" s="345" t="s">
        <v>135</v>
      </c>
      <c r="F342" s="360">
        <v>1414</v>
      </c>
      <c r="G342" s="335"/>
      <c r="H342" s="138"/>
      <c r="I342" s="195">
        <v>0</v>
      </c>
      <c r="J342" s="141">
        <f>IF($I$6="IMPORTAÇÃO",IF($I$8="SIM",IF($I$9="SIM",F342*4*I342,F342*2*I342),IF($I$9="SIM",F342*2*I342,F342*I342)),"N/A")</f>
        <v>0</v>
      </c>
      <c r="K342" s="142"/>
      <c r="L342" s="10" t="s">
        <v>44</v>
      </c>
      <c r="M342" s="11" t="s">
        <v>68</v>
      </c>
      <c r="N342" s="21" t="s">
        <v>45</v>
      </c>
      <c r="O342" s="22" t="s">
        <v>45</v>
      </c>
      <c r="Q342" s="57"/>
      <c r="R342" s="46"/>
      <c r="S342" s="107"/>
      <c r="T342" s="58"/>
      <c r="U342" s="58"/>
      <c r="V342" s="59"/>
      <c r="W342" s="60"/>
    </row>
    <row r="343" spans="1:23" s="8" customFormat="1" ht="38.1" customHeight="1" outlineLevel="1">
      <c r="A343" s="11"/>
      <c r="B343" s="339" t="s">
        <v>335</v>
      </c>
      <c r="C343" s="423" t="s">
        <v>336</v>
      </c>
      <c r="D343" s="423"/>
      <c r="E343" s="298" t="s">
        <v>150</v>
      </c>
      <c r="F343" s="311">
        <v>2121</v>
      </c>
      <c r="G343" s="299"/>
      <c r="H343" s="138"/>
      <c r="I343" s="195">
        <v>0</v>
      </c>
      <c r="J343" s="141">
        <f>F343*I343</f>
        <v>0</v>
      </c>
      <c r="K343" s="142"/>
      <c r="L343" s="10" t="s">
        <v>44</v>
      </c>
      <c r="M343" s="11" t="s">
        <v>68</v>
      </c>
      <c r="N343" s="21" t="s">
        <v>44</v>
      </c>
      <c r="O343" s="22" t="s">
        <v>44</v>
      </c>
      <c r="Q343" s="57">
        <f t="shared" si="50"/>
        <v>2473.4693877551017</v>
      </c>
      <c r="R343" s="46"/>
      <c r="S343" s="107" t="s">
        <v>164</v>
      </c>
      <c r="T343" s="58">
        <v>2048.8190488816099</v>
      </c>
      <c r="U343" s="58">
        <v>2048.8190488816099</v>
      </c>
      <c r="V343" s="59">
        <f t="shared" si="48"/>
        <v>2389.2933514654342</v>
      </c>
      <c r="W343" s="60" t="e">
        <f t="shared" si="49"/>
        <v>#REF!</v>
      </c>
    </row>
    <row r="344" spans="1:23" s="8" customFormat="1" ht="38.1" customHeight="1" outlineLevel="1" thickBot="1">
      <c r="A344" s="11"/>
      <c r="B344" s="334"/>
      <c r="C344" s="334"/>
      <c r="D344" s="334"/>
      <c r="E344" s="345" t="s">
        <v>135</v>
      </c>
      <c r="F344" s="360">
        <f>F343</f>
        <v>2121</v>
      </c>
      <c r="G344" s="335"/>
      <c r="H344" s="138"/>
      <c r="I344" s="195">
        <v>0</v>
      </c>
      <c r="J344" s="141">
        <f>F344*I344</f>
        <v>0</v>
      </c>
      <c r="K344" s="142"/>
      <c r="L344" s="10" t="s">
        <v>44</v>
      </c>
      <c r="M344" s="11" t="s">
        <v>68</v>
      </c>
      <c r="N344" s="21" t="s">
        <v>44</v>
      </c>
      <c r="O344" s="22" t="s">
        <v>44</v>
      </c>
      <c r="Q344" s="57"/>
      <c r="R344" s="46"/>
      <c r="S344" s="107"/>
      <c r="T344" s="58"/>
      <c r="U344" s="58"/>
      <c r="V344" s="59"/>
      <c r="W344" s="60"/>
    </row>
    <row r="345" spans="1:23" s="8" customFormat="1" ht="38.1" customHeight="1" outlineLevel="1">
      <c r="A345" s="11"/>
      <c r="B345" s="339" t="s">
        <v>337</v>
      </c>
      <c r="C345" s="423" t="s">
        <v>338</v>
      </c>
      <c r="D345" s="423"/>
      <c r="E345" s="298" t="s">
        <v>11</v>
      </c>
      <c r="F345" s="311">
        <v>2179.91</v>
      </c>
      <c r="G345" s="299"/>
      <c r="H345" s="138"/>
      <c r="I345" s="195">
        <v>0</v>
      </c>
      <c r="J345" s="141">
        <f>IF($I$6="IMPORTAÇÃO",IF($I$8="SIM",IF($I$9="SIM",F345*4*I345,F345*2*I345),IF($I$9="SIM",F345*2*I345,F345*I345)),"N/A")</f>
        <v>0</v>
      </c>
      <c r="K345" s="142"/>
      <c r="L345" s="10" t="s">
        <v>44</v>
      </c>
      <c r="M345" s="11" t="s">
        <v>68</v>
      </c>
      <c r="N345" s="21" t="s">
        <v>45</v>
      </c>
      <c r="O345" s="22" t="s">
        <v>45</v>
      </c>
      <c r="Q345" s="57">
        <f t="shared" si="50"/>
        <v>2542.1690962099124</v>
      </c>
      <c r="R345" s="46"/>
      <c r="S345" s="107" t="s">
        <v>164</v>
      </c>
      <c r="T345" s="58">
        <v>2105.7306891283201</v>
      </c>
      <c r="U345" s="58">
        <v>2105.7306891283201</v>
      </c>
      <c r="V345" s="59">
        <f t="shared" si="48"/>
        <v>2455.6626112283616</v>
      </c>
      <c r="W345" s="60" t="e">
        <f t="shared" si="49"/>
        <v>#REF!</v>
      </c>
    </row>
    <row r="346" spans="1:23" s="8" customFormat="1" ht="38.1" customHeight="1" outlineLevel="1" thickBot="1">
      <c r="A346" s="11"/>
      <c r="B346" s="334"/>
      <c r="C346" s="334"/>
      <c r="D346" s="334"/>
      <c r="E346" s="345" t="s">
        <v>15</v>
      </c>
      <c r="F346" s="360">
        <f>F345</f>
        <v>2179.91</v>
      </c>
      <c r="G346" s="335"/>
      <c r="H346" s="138"/>
      <c r="I346" s="195">
        <v>0</v>
      </c>
      <c r="J346" s="141">
        <f>IF($I$6="IMPORTAÇÃO",IF($I$8="SIM",IF($I$9="SIM",F346*4*I346,F346*2*I346),IF($I$9="SIM",F346*2*I346,F346*I346)),"N/A")</f>
        <v>0</v>
      </c>
      <c r="K346" s="142"/>
      <c r="L346" s="10" t="s">
        <v>44</v>
      </c>
      <c r="M346" s="11" t="s">
        <v>68</v>
      </c>
      <c r="N346" s="21" t="s">
        <v>45</v>
      </c>
      <c r="O346" s="22" t="s">
        <v>45</v>
      </c>
      <c r="Q346" s="57"/>
      <c r="R346" s="46"/>
      <c r="S346" s="107"/>
      <c r="T346" s="58"/>
      <c r="U346" s="58"/>
      <c r="V346" s="59"/>
      <c r="W346" s="60"/>
    </row>
    <row r="347" spans="1:23" s="8" customFormat="1" ht="38.1" customHeight="1" outlineLevel="1" thickBot="1">
      <c r="A347" s="11"/>
      <c r="B347" s="357" t="s">
        <v>339</v>
      </c>
      <c r="C347" s="430" t="s">
        <v>340</v>
      </c>
      <c r="D347" s="430"/>
      <c r="E347" s="324"/>
      <c r="F347" s="361" t="s">
        <v>118</v>
      </c>
      <c r="G347" s="362"/>
      <c r="H347" s="138"/>
      <c r="I347" s="140"/>
      <c r="J347" s="242" t="s">
        <v>81</v>
      </c>
      <c r="K347" s="142"/>
      <c r="L347" s="21"/>
      <c r="M347" s="22"/>
      <c r="N347" s="21"/>
      <c r="O347" s="22"/>
      <c r="Q347" s="57" t="e">
        <f t="shared" si="50"/>
        <v>#VALUE!</v>
      </c>
      <c r="R347" s="46"/>
      <c r="S347" s="107"/>
      <c r="T347" s="58" t="s">
        <v>118</v>
      </c>
      <c r="U347" s="58" t="s">
        <v>118</v>
      </c>
      <c r="V347" s="59" t="e">
        <f t="shared" si="48"/>
        <v>#VALUE!</v>
      </c>
      <c r="W347" s="60" t="e">
        <f t="shared" si="49"/>
        <v>#VALUE!</v>
      </c>
    </row>
    <row r="348" spans="1:23" s="8" customFormat="1" ht="38.1" customHeight="1" outlineLevel="1">
      <c r="A348" s="11"/>
      <c r="B348" s="203" t="s">
        <v>341</v>
      </c>
      <c r="C348" s="419" t="s">
        <v>342</v>
      </c>
      <c r="D348" s="419"/>
      <c r="E348" s="298" t="s">
        <v>11</v>
      </c>
      <c r="F348" s="311">
        <v>3076.25</v>
      </c>
      <c r="G348" s="299"/>
      <c r="H348" s="138"/>
      <c r="I348" s="195">
        <v>0</v>
      </c>
      <c r="J348" s="141">
        <f>IF($I$6="IMPORTAÇÃO",IF($I$8="SIM",IF($I$9="SIM",F348*4*I348,F348*2*I348),IF($I$9="SIM",F348*2*I348,F348*I348)),"N/A")</f>
        <v>0</v>
      </c>
      <c r="K348" s="142"/>
      <c r="L348" s="10" t="s">
        <v>44</v>
      </c>
      <c r="M348" s="11" t="s">
        <v>68</v>
      </c>
      <c r="N348" s="21" t="s">
        <v>45</v>
      </c>
      <c r="O348" s="22" t="s">
        <v>45</v>
      </c>
      <c r="Q348" s="57">
        <f t="shared" si="50"/>
        <v>3587.4635568513118</v>
      </c>
      <c r="R348" s="46"/>
      <c r="S348" s="107" t="s">
        <v>164</v>
      </c>
      <c r="T348" s="58">
        <v>2971.5631464133699</v>
      </c>
      <c r="U348" s="58">
        <v>2971.5631464133699</v>
      </c>
      <c r="V348" s="59">
        <f t="shared" si="48"/>
        <v>3465.379762581189</v>
      </c>
      <c r="W348" s="60" t="e">
        <f t="shared" si="49"/>
        <v>#REF!</v>
      </c>
    </row>
    <row r="349" spans="1:23" s="8" customFormat="1" ht="38.1" customHeight="1" outlineLevel="1" thickBot="1">
      <c r="A349" s="11"/>
      <c r="B349" s="203"/>
      <c r="C349" s="203"/>
      <c r="D349" s="203"/>
      <c r="E349" s="345" t="s">
        <v>15</v>
      </c>
      <c r="F349" s="360">
        <f>F348</f>
        <v>3076.25</v>
      </c>
      <c r="G349" s="335"/>
      <c r="H349" s="138"/>
      <c r="I349" s="195">
        <v>0</v>
      </c>
      <c r="J349" s="141">
        <f>IF($I$6="IMPORTAÇÃO",IF($I$8="SIM",IF($I$9="SIM",F349*4*I349,F349*2*I349),IF($I$9="SIM",F349*2*I349,F349*I349)),"N/A")</f>
        <v>0</v>
      </c>
      <c r="K349" s="142"/>
      <c r="L349" s="10" t="s">
        <v>44</v>
      </c>
      <c r="M349" s="11" t="s">
        <v>68</v>
      </c>
      <c r="N349" s="21" t="s">
        <v>45</v>
      </c>
      <c r="O349" s="22" t="s">
        <v>45</v>
      </c>
      <c r="Q349" s="57"/>
      <c r="R349" s="46"/>
      <c r="S349" s="107"/>
      <c r="T349" s="58"/>
      <c r="U349" s="58"/>
      <c r="V349" s="59"/>
      <c r="W349" s="60"/>
    </row>
    <row r="350" spans="1:23" s="8" customFormat="1" ht="38.1" customHeight="1" outlineLevel="1" thickBot="1">
      <c r="A350" s="11"/>
      <c r="B350" s="357" t="s">
        <v>343</v>
      </c>
      <c r="C350" s="430" t="s">
        <v>344</v>
      </c>
      <c r="D350" s="430"/>
      <c r="E350" s="324" t="s">
        <v>209</v>
      </c>
      <c r="F350" s="361" t="s">
        <v>118</v>
      </c>
      <c r="G350" s="362"/>
      <c r="H350" s="138"/>
      <c r="I350" s="140"/>
      <c r="J350" s="242" t="s">
        <v>81</v>
      </c>
      <c r="K350" s="142"/>
      <c r="L350" s="21"/>
      <c r="M350" s="22"/>
      <c r="N350" s="21"/>
      <c r="O350" s="22"/>
      <c r="Q350" s="57" t="e">
        <f t="shared" si="50"/>
        <v>#VALUE!</v>
      </c>
      <c r="R350" s="46"/>
      <c r="S350" s="107" t="s">
        <v>209</v>
      </c>
      <c r="T350" s="58" t="s">
        <v>118</v>
      </c>
      <c r="U350" s="58" t="s">
        <v>118</v>
      </c>
      <c r="V350" s="59" t="e">
        <f t="shared" si="48"/>
        <v>#VALUE!</v>
      </c>
      <c r="W350" s="60" t="e">
        <f t="shared" si="49"/>
        <v>#VALUE!</v>
      </c>
    </row>
    <row r="351" spans="1:23" s="8" customFormat="1" ht="38.1" customHeight="1" outlineLevel="1" thickBot="1">
      <c r="A351" s="11"/>
      <c r="B351" s="377" t="s">
        <v>345</v>
      </c>
      <c r="C351" s="443" t="s">
        <v>346</v>
      </c>
      <c r="D351" s="443"/>
      <c r="E351" s="378" t="s">
        <v>209</v>
      </c>
      <c r="F351" s="379" t="s">
        <v>118</v>
      </c>
      <c r="G351" s="380"/>
      <c r="H351" s="138"/>
      <c r="I351" s="140"/>
      <c r="J351" s="242" t="s">
        <v>81</v>
      </c>
      <c r="K351" s="142"/>
      <c r="L351" s="21"/>
      <c r="M351" s="22"/>
      <c r="N351" s="21"/>
      <c r="O351" s="22"/>
      <c r="Q351" s="57" t="e">
        <f t="shared" si="50"/>
        <v>#VALUE!</v>
      </c>
      <c r="R351" s="46"/>
      <c r="S351" s="107" t="s">
        <v>209</v>
      </c>
      <c r="T351" s="58" t="s">
        <v>118</v>
      </c>
      <c r="U351" s="58" t="s">
        <v>118</v>
      </c>
      <c r="V351" s="59" t="e">
        <f t="shared" si="48"/>
        <v>#VALUE!</v>
      </c>
      <c r="W351" s="60" t="e">
        <f t="shared" si="49"/>
        <v>#VALUE!</v>
      </c>
    </row>
    <row r="352" spans="1:23" s="8" customFormat="1" ht="15.6" customHeight="1" outlineLevel="1">
      <c r="A352" s="11"/>
      <c r="B352" s="203"/>
      <c r="C352" s="203"/>
      <c r="D352" s="203"/>
      <c r="E352" s="265"/>
      <c r="F352" s="369"/>
      <c r="G352" s="138"/>
      <c r="H352" s="138"/>
      <c r="I352" s="204"/>
      <c r="J352" s="141"/>
      <c r="K352" s="142"/>
      <c r="L352" s="21"/>
      <c r="M352" s="22"/>
      <c r="N352" s="21"/>
      <c r="O352" s="22"/>
      <c r="Q352" s="57"/>
      <c r="R352" s="46"/>
      <c r="S352" s="41"/>
      <c r="T352" s="88"/>
      <c r="U352" s="88"/>
      <c r="V352" s="101"/>
      <c r="W352" s="102"/>
    </row>
    <row r="353" spans="1:23" s="8" customFormat="1" ht="32.1" customHeight="1" thickBot="1">
      <c r="A353" s="11"/>
      <c r="B353" s="344" t="s">
        <v>347</v>
      </c>
      <c r="C353" s="446" t="s">
        <v>348</v>
      </c>
      <c r="D353" s="446"/>
      <c r="E353" s="345"/>
      <c r="F353" s="346"/>
      <c r="G353" s="345"/>
      <c r="H353" s="162"/>
      <c r="I353" s="204"/>
      <c r="J353" s="187"/>
      <c r="K353" s="142"/>
      <c r="L353" s="21"/>
      <c r="M353" s="22"/>
      <c r="N353" s="21"/>
      <c r="O353" s="22"/>
      <c r="Q353" s="67"/>
      <c r="R353" s="46"/>
      <c r="S353" s="41"/>
      <c r="T353" s="88"/>
      <c r="U353" s="88"/>
      <c r="V353" s="67"/>
      <c r="W353" s="125"/>
    </row>
    <row r="354" spans="1:23" s="8" customFormat="1" ht="38.1" customHeight="1" outlineLevel="1" thickBot="1">
      <c r="A354" s="11"/>
      <c r="B354" s="377" t="s">
        <v>349</v>
      </c>
      <c r="C354" s="443" t="s">
        <v>350</v>
      </c>
      <c r="D354" s="443"/>
      <c r="E354" s="378"/>
      <c r="F354" s="379" t="s">
        <v>118</v>
      </c>
      <c r="G354" s="380"/>
      <c r="H354" s="138"/>
      <c r="I354" s="140"/>
      <c r="J354" s="242" t="s">
        <v>81</v>
      </c>
      <c r="K354" s="142"/>
      <c r="L354" s="10"/>
      <c r="M354" s="11"/>
      <c r="N354" s="21"/>
      <c r="O354" s="22"/>
      <c r="Q354" s="57" t="e">
        <f t="shared" ref="Q354:Q363" si="51">F354/$Q$40</f>
        <v>#VALUE!</v>
      </c>
      <c r="R354" s="46"/>
      <c r="S354" s="107" t="s">
        <v>209</v>
      </c>
      <c r="T354" s="58" t="s">
        <v>118</v>
      </c>
      <c r="U354" s="58" t="s">
        <v>118</v>
      </c>
      <c r="V354" s="59" t="e">
        <f t="shared" ref="V354:V363" si="52">T354/$V$40</f>
        <v>#VALUE!</v>
      </c>
      <c r="W354" s="60" t="e">
        <f t="shared" ref="W354:W363" si="53">F354*$V$39</f>
        <v>#VALUE!</v>
      </c>
    </row>
    <row r="355" spans="1:23" s="8" customFormat="1" ht="38.1" customHeight="1" outlineLevel="1" thickBot="1">
      <c r="A355" s="11"/>
      <c r="B355" s="377" t="s">
        <v>351</v>
      </c>
      <c r="C355" s="444" t="s">
        <v>352</v>
      </c>
      <c r="D355" s="444"/>
      <c r="E355" s="378"/>
      <c r="F355" s="379" t="s">
        <v>118</v>
      </c>
      <c r="G355" s="380"/>
      <c r="H355" s="138"/>
      <c r="I355" s="140"/>
      <c r="J355" s="242" t="s">
        <v>81</v>
      </c>
      <c r="K355" s="142"/>
      <c r="L355" s="10"/>
      <c r="M355" s="11"/>
      <c r="N355" s="21"/>
      <c r="O355" s="22"/>
      <c r="Q355" s="57" t="e">
        <f t="shared" si="51"/>
        <v>#VALUE!</v>
      </c>
      <c r="R355" s="46"/>
      <c r="S355" s="107" t="s">
        <v>209</v>
      </c>
      <c r="T355" s="58" t="s">
        <v>118</v>
      </c>
      <c r="U355" s="58" t="s">
        <v>118</v>
      </c>
      <c r="V355" s="59" t="e">
        <f t="shared" si="52"/>
        <v>#VALUE!</v>
      </c>
      <c r="W355" s="60" t="e">
        <f t="shared" si="53"/>
        <v>#VALUE!</v>
      </c>
    </row>
    <row r="356" spans="1:23" s="8" customFormat="1" ht="38.1" customHeight="1" outlineLevel="1" thickBot="1">
      <c r="A356" s="11"/>
      <c r="B356" s="377" t="s">
        <v>353</v>
      </c>
      <c r="C356" s="444" t="s">
        <v>186</v>
      </c>
      <c r="D356" s="444"/>
      <c r="E356" s="378"/>
      <c r="F356" s="379" t="s">
        <v>118</v>
      </c>
      <c r="G356" s="380"/>
      <c r="H356" s="138"/>
      <c r="I356" s="140"/>
      <c r="J356" s="242" t="s">
        <v>81</v>
      </c>
      <c r="K356" s="142"/>
      <c r="L356" s="10"/>
      <c r="M356" s="11"/>
      <c r="N356" s="21"/>
      <c r="O356" s="22"/>
      <c r="Q356" s="57" t="e">
        <f t="shared" si="51"/>
        <v>#VALUE!</v>
      </c>
      <c r="R356" s="46"/>
      <c r="S356" s="107" t="s">
        <v>209</v>
      </c>
      <c r="T356" s="58" t="s">
        <v>118</v>
      </c>
      <c r="U356" s="58" t="s">
        <v>118</v>
      </c>
      <c r="V356" s="59" t="e">
        <f t="shared" si="52"/>
        <v>#VALUE!</v>
      </c>
      <c r="W356" s="60" t="e">
        <f t="shared" si="53"/>
        <v>#VALUE!</v>
      </c>
    </row>
    <row r="357" spans="1:23" s="8" customFormat="1" ht="38.1" customHeight="1" outlineLevel="1" thickBot="1">
      <c r="A357" s="11"/>
      <c r="B357" s="377" t="s">
        <v>354</v>
      </c>
      <c r="C357" s="445" t="s">
        <v>188</v>
      </c>
      <c r="D357" s="445"/>
      <c r="E357" s="378"/>
      <c r="F357" s="379" t="s">
        <v>118</v>
      </c>
      <c r="G357" s="380"/>
      <c r="H357" s="138"/>
      <c r="I357" s="140"/>
      <c r="J357" s="242" t="s">
        <v>81</v>
      </c>
      <c r="K357" s="142"/>
      <c r="L357" s="10"/>
      <c r="M357" s="11"/>
      <c r="N357" s="21"/>
      <c r="O357" s="22"/>
      <c r="Q357" s="57" t="e">
        <f t="shared" si="51"/>
        <v>#VALUE!</v>
      </c>
      <c r="R357" s="46"/>
      <c r="S357" s="107" t="s">
        <v>209</v>
      </c>
      <c r="T357" s="58" t="s">
        <v>118</v>
      </c>
      <c r="U357" s="58" t="s">
        <v>118</v>
      </c>
      <c r="V357" s="59" t="e">
        <f t="shared" si="52"/>
        <v>#VALUE!</v>
      </c>
      <c r="W357" s="60" t="e">
        <f t="shared" si="53"/>
        <v>#VALUE!</v>
      </c>
    </row>
    <row r="358" spans="1:23" s="8" customFormat="1" ht="38.1" customHeight="1" outlineLevel="1">
      <c r="A358" s="11"/>
      <c r="B358" s="339"/>
      <c r="C358" s="203"/>
      <c r="D358" s="203"/>
      <c r="E358" s="347"/>
      <c r="F358" s="381"/>
      <c r="G358" s="364"/>
      <c r="H358" s="138"/>
      <c r="I358" s="204"/>
      <c r="J358" s="141"/>
      <c r="K358" s="142"/>
      <c r="L358" s="21"/>
      <c r="M358" s="22"/>
      <c r="N358" s="21"/>
      <c r="O358" s="22"/>
      <c r="Q358" s="57"/>
      <c r="R358" s="46"/>
      <c r="S358" s="107"/>
      <c r="T358" s="58"/>
      <c r="U358" s="58"/>
      <c r="V358" s="59"/>
      <c r="W358" s="60"/>
    </row>
    <row r="359" spans="1:23" s="8" customFormat="1" ht="32.1" customHeight="1" thickBot="1">
      <c r="A359" s="11"/>
      <c r="B359" s="344" t="s">
        <v>355</v>
      </c>
      <c r="C359" s="446" t="s">
        <v>356</v>
      </c>
      <c r="D359" s="446"/>
      <c r="E359" s="345"/>
      <c r="F359" s="346"/>
      <c r="G359" s="345"/>
      <c r="H359" s="162"/>
      <c r="I359" s="204"/>
      <c r="J359" s="187"/>
      <c r="K359" s="142"/>
      <c r="L359" s="21"/>
      <c r="M359" s="22"/>
      <c r="N359" s="21"/>
      <c r="O359" s="22"/>
      <c r="Q359" s="67">
        <f t="shared" si="51"/>
        <v>0</v>
      </c>
      <c r="R359" s="46"/>
      <c r="S359" s="41" t="s">
        <v>209</v>
      </c>
      <c r="T359" s="88" t="s">
        <v>118</v>
      </c>
      <c r="U359" s="88" t="s">
        <v>118</v>
      </c>
      <c r="V359" s="67" t="e">
        <f t="shared" si="52"/>
        <v>#VALUE!</v>
      </c>
      <c r="W359" s="125" t="e">
        <f t="shared" si="53"/>
        <v>#REF!</v>
      </c>
    </row>
    <row r="360" spans="1:23" s="8" customFormat="1" ht="38.1" customHeight="1" outlineLevel="1" thickBot="1">
      <c r="A360" s="11"/>
      <c r="B360" s="377" t="s">
        <v>357</v>
      </c>
      <c r="C360" s="443" t="s">
        <v>350</v>
      </c>
      <c r="D360" s="443"/>
      <c r="E360" s="378"/>
      <c r="F360" s="382"/>
      <c r="G360" s="380"/>
      <c r="H360" s="138"/>
      <c r="I360" s="204"/>
      <c r="J360" s="141"/>
      <c r="K360" s="142"/>
      <c r="L360" s="10"/>
      <c r="M360" s="11"/>
      <c r="N360" s="21"/>
      <c r="O360" s="22"/>
      <c r="Q360" s="57">
        <f t="shared" si="51"/>
        <v>0</v>
      </c>
      <c r="R360" s="46"/>
      <c r="S360" s="107" t="s">
        <v>209</v>
      </c>
      <c r="T360" s="58" t="s">
        <v>118</v>
      </c>
      <c r="U360" s="58" t="s">
        <v>118</v>
      </c>
      <c r="V360" s="59" t="e">
        <f t="shared" si="52"/>
        <v>#VALUE!</v>
      </c>
      <c r="W360" s="60" t="e">
        <f t="shared" si="53"/>
        <v>#REF!</v>
      </c>
    </row>
    <row r="361" spans="1:23" s="8" customFormat="1" ht="38.1" customHeight="1" outlineLevel="1" thickBot="1">
      <c r="A361" s="11"/>
      <c r="B361" s="377" t="s">
        <v>358</v>
      </c>
      <c r="C361" s="444" t="s">
        <v>352</v>
      </c>
      <c r="D361" s="444"/>
      <c r="E361" s="378"/>
      <c r="F361" s="382" t="s">
        <v>118</v>
      </c>
      <c r="G361" s="380"/>
      <c r="H361" s="138"/>
      <c r="I361" s="140"/>
      <c r="J361" s="242" t="s">
        <v>81</v>
      </c>
      <c r="K361" s="142"/>
      <c r="L361" s="10"/>
      <c r="M361" s="11"/>
      <c r="N361" s="21"/>
      <c r="O361" s="22"/>
      <c r="Q361" s="57" t="e">
        <f t="shared" si="51"/>
        <v>#VALUE!</v>
      </c>
      <c r="R361" s="46"/>
      <c r="S361" s="107" t="s">
        <v>209</v>
      </c>
      <c r="T361" s="58" t="s">
        <v>118</v>
      </c>
      <c r="U361" s="58" t="s">
        <v>118</v>
      </c>
      <c r="V361" s="59" t="e">
        <f t="shared" si="52"/>
        <v>#VALUE!</v>
      </c>
      <c r="W361" s="60" t="e">
        <f t="shared" si="53"/>
        <v>#VALUE!</v>
      </c>
    </row>
    <row r="362" spans="1:23" s="8" customFormat="1" ht="38.1" customHeight="1" outlineLevel="1" thickBot="1">
      <c r="A362" s="11"/>
      <c r="B362" s="377" t="s">
        <v>359</v>
      </c>
      <c r="C362" s="444" t="s">
        <v>186</v>
      </c>
      <c r="D362" s="444"/>
      <c r="E362" s="378"/>
      <c r="F362" s="382" t="s">
        <v>118</v>
      </c>
      <c r="G362" s="380"/>
      <c r="H362" s="138"/>
      <c r="I362" s="140"/>
      <c r="J362" s="242" t="s">
        <v>81</v>
      </c>
      <c r="K362" s="142"/>
      <c r="L362" s="10"/>
      <c r="M362" s="11"/>
      <c r="N362" s="21"/>
      <c r="O362" s="22"/>
      <c r="Q362" s="57" t="e">
        <f t="shared" si="51"/>
        <v>#VALUE!</v>
      </c>
      <c r="R362" s="46"/>
      <c r="S362" s="107" t="s">
        <v>209</v>
      </c>
      <c r="T362" s="58" t="s">
        <v>118</v>
      </c>
      <c r="U362" s="58" t="s">
        <v>118</v>
      </c>
      <c r="V362" s="59" t="e">
        <f t="shared" si="52"/>
        <v>#VALUE!</v>
      </c>
      <c r="W362" s="60" t="e">
        <f t="shared" si="53"/>
        <v>#VALUE!</v>
      </c>
    </row>
    <row r="363" spans="1:23" s="8" customFormat="1" ht="38.1" customHeight="1" outlineLevel="1" thickBot="1">
      <c r="A363" s="11"/>
      <c r="B363" s="377" t="s">
        <v>360</v>
      </c>
      <c r="C363" s="445" t="s">
        <v>188</v>
      </c>
      <c r="D363" s="445"/>
      <c r="E363" s="378"/>
      <c r="F363" s="382" t="s">
        <v>118</v>
      </c>
      <c r="G363" s="380"/>
      <c r="H363" s="138"/>
      <c r="I363" s="140"/>
      <c r="J363" s="242" t="s">
        <v>81</v>
      </c>
      <c r="K363" s="142"/>
      <c r="L363" s="10"/>
      <c r="M363" s="11"/>
      <c r="N363" s="21"/>
      <c r="O363" s="22"/>
      <c r="Q363" s="57" t="e">
        <f t="shared" si="51"/>
        <v>#VALUE!</v>
      </c>
      <c r="R363" s="46"/>
      <c r="S363" s="107" t="s">
        <v>209</v>
      </c>
      <c r="T363" s="58" t="s">
        <v>118</v>
      </c>
      <c r="U363" s="58" t="s">
        <v>118</v>
      </c>
      <c r="V363" s="59" t="e">
        <f t="shared" si="52"/>
        <v>#VALUE!</v>
      </c>
      <c r="W363" s="60" t="e">
        <f t="shared" si="53"/>
        <v>#VALUE!</v>
      </c>
    </row>
    <row r="364" spans="1:23" s="8" customFormat="1" ht="38.1" customHeight="1" outlineLevel="1">
      <c r="A364" s="11"/>
      <c r="B364" s="202"/>
      <c r="C364" s="202"/>
      <c r="D364" s="202"/>
      <c r="E364" s="289"/>
      <c r="F364" s="255"/>
      <c r="G364" s="383"/>
      <c r="H364" s="138"/>
      <c r="I364" s="204"/>
      <c r="J364" s="141"/>
      <c r="K364" s="142"/>
      <c r="L364" s="21"/>
      <c r="M364" s="22"/>
      <c r="N364" s="21"/>
      <c r="O364" s="22"/>
      <c r="Q364" s="57"/>
      <c r="R364" s="46"/>
      <c r="S364" s="41"/>
      <c r="T364" s="88"/>
      <c r="U364" s="88"/>
      <c r="V364" s="101"/>
      <c r="W364" s="102"/>
    </row>
    <row r="365" spans="1:23" s="8" customFormat="1" ht="38.1" customHeight="1" outlineLevel="1">
      <c r="A365" s="11"/>
      <c r="B365" s="203" t="s">
        <v>361</v>
      </c>
      <c r="C365" s="419" t="s">
        <v>362</v>
      </c>
      <c r="D365" s="419"/>
      <c r="E365" s="298" t="s">
        <v>11</v>
      </c>
      <c r="F365" s="341">
        <v>589.11</v>
      </c>
      <c r="G365" s="299"/>
      <c r="H365" s="138"/>
      <c r="I365" s="195">
        <v>0</v>
      </c>
      <c r="J365" s="141">
        <f>F365*I365</f>
        <v>0</v>
      </c>
      <c r="K365" s="142"/>
      <c r="L365" s="22"/>
      <c r="M365" s="22"/>
      <c r="N365" s="21"/>
      <c r="O365" s="22"/>
      <c r="Q365" s="57"/>
      <c r="R365" s="46"/>
      <c r="S365" s="41"/>
      <c r="T365" s="88"/>
      <c r="U365" s="88"/>
      <c r="V365" s="126"/>
      <c r="W365" s="102"/>
    </row>
    <row r="366" spans="1:23" s="8" customFormat="1" ht="38.1" customHeight="1" outlineLevel="1" thickBot="1">
      <c r="A366" s="11"/>
      <c r="B366" s="334"/>
      <c r="C366" s="334"/>
      <c r="D366" s="334"/>
      <c r="E366" s="345" t="s">
        <v>15</v>
      </c>
      <c r="F366" s="336">
        <v>589.11</v>
      </c>
      <c r="G366" s="335"/>
      <c r="H366" s="138"/>
      <c r="I366" s="195">
        <v>0</v>
      </c>
      <c r="J366" s="141">
        <f>F366*I366</f>
        <v>0</v>
      </c>
      <c r="K366" s="142"/>
      <c r="L366" s="22"/>
      <c r="M366" s="22"/>
      <c r="N366" s="21"/>
      <c r="O366" s="22"/>
      <c r="Q366" s="57"/>
      <c r="R366" s="46"/>
      <c r="S366" s="41"/>
      <c r="T366" s="88"/>
      <c r="U366" s="88"/>
      <c r="V366" s="126"/>
      <c r="W366" s="102"/>
    </row>
    <row r="367" spans="1:23" s="8" customFormat="1" ht="27.95" customHeight="1" outlineLevel="1">
      <c r="A367" s="11" t="s">
        <v>56</v>
      </c>
      <c r="B367" s="200" t="s">
        <v>57</v>
      </c>
      <c r="C367" s="200"/>
      <c r="D367" s="200"/>
      <c r="E367" s="202"/>
      <c r="F367" s="200"/>
      <c r="G367" s="326"/>
      <c r="H367" s="137"/>
      <c r="I367" s="204"/>
      <c r="J367" s="141"/>
      <c r="K367" s="142"/>
      <c r="L367" s="103"/>
      <c r="M367" s="103"/>
      <c r="N367" s="104"/>
      <c r="O367" s="103"/>
      <c r="R367" s="46"/>
      <c r="S367" s="46"/>
      <c r="T367" s="46"/>
      <c r="U367" s="46"/>
    </row>
    <row r="368" spans="1:23" s="8" customFormat="1" ht="120" customHeight="1" outlineLevel="1">
      <c r="A368" s="11" t="s">
        <v>56</v>
      </c>
      <c r="B368" s="425" t="s">
        <v>363</v>
      </c>
      <c r="C368" s="425"/>
      <c r="D368" s="425"/>
      <c r="E368" s="425"/>
      <c r="F368" s="425"/>
      <c r="G368" s="425"/>
      <c r="H368" s="167"/>
      <c r="I368" s="204"/>
      <c r="J368" s="187"/>
      <c r="K368" s="142"/>
      <c r="L368" s="25"/>
      <c r="M368" s="25"/>
      <c r="N368" s="26"/>
      <c r="O368" s="25"/>
      <c r="R368" s="46"/>
      <c r="S368" s="46"/>
      <c r="T368" s="46"/>
      <c r="U368" s="46"/>
    </row>
    <row r="369" spans="1:21" s="8" customFormat="1" ht="101.1" customHeight="1" outlineLevel="1">
      <c r="A369" s="11" t="s">
        <v>56</v>
      </c>
      <c r="B369" s="425" t="s">
        <v>364</v>
      </c>
      <c r="C369" s="425"/>
      <c r="D369" s="425"/>
      <c r="E369" s="425"/>
      <c r="F369" s="425"/>
      <c r="G369" s="425"/>
      <c r="H369" s="167"/>
      <c r="I369" s="204"/>
      <c r="J369" s="187"/>
      <c r="K369" s="142"/>
      <c r="L369" s="25"/>
      <c r="M369" s="25"/>
      <c r="N369" s="26"/>
      <c r="O369" s="25"/>
      <c r="R369" s="46"/>
      <c r="S369" s="46"/>
      <c r="T369" s="46"/>
      <c r="U369" s="46"/>
    </row>
    <row r="370" spans="1:21" s="8" customFormat="1" ht="49.5" customHeight="1" outlineLevel="1">
      <c r="A370" s="11" t="s">
        <v>56</v>
      </c>
      <c r="B370" s="425" t="s">
        <v>365</v>
      </c>
      <c r="C370" s="425"/>
      <c r="D370" s="425"/>
      <c r="E370" s="425"/>
      <c r="F370" s="425"/>
      <c r="G370" s="425"/>
      <c r="H370" s="167"/>
      <c r="I370" s="204"/>
      <c r="J370" s="187"/>
      <c r="K370" s="142"/>
      <c r="L370" s="25"/>
      <c r="M370" s="25"/>
      <c r="N370" s="26"/>
      <c r="O370" s="25"/>
      <c r="R370" s="46"/>
      <c r="S370" s="46"/>
      <c r="T370" s="46"/>
      <c r="U370" s="46"/>
    </row>
    <row r="371" spans="1:21" s="8" customFormat="1" ht="27.95" customHeight="1" outlineLevel="1">
      <c r="A371" s="11" t="s">
        <v>56</v>
      </c>
      <c r="B371" s="425" t="s">
        <v>366</v>
      </c>
      <c r="C371" s="425"/>
      <c r="D371" s="425"/>
      <c r="E371" s="425"/>
      <c r="F371" s="425"/>
      <c r="G371" s="425"/>
      <c r="H371" s="167"/>
      <c r="I371" s="204"/>
      <c r="J371" s="187"/>
      <c r="K371" s="142"/>
      <c r="L371" s="25"/>
      <c r="M371" s="25"/>
      <c r="N371" s="26"/>
      <c r="O371" s="25"/>
      <c r="R371" s="46"/>
      <c r="S371" s="46"/>
      <c r="T371" s="46"/>
      <c r="U371" s="46"/>
    </row>
    <row r="372" spans="1:21" s="8" customFormat="1" ht="57" customHeight="1" outlineLevel="1">
      <c r="A372" s="11" t="s">
        <v>56</v>
      </c>
      <c r="B372" s="425" t="s">
        <v>367</v>
      </c>
      <c r="C372" s="425"/>
      <c r="D372" s="425"/>
      <c r="E372" s="425"/>
      <c r="F372" s="425"/>
      <c r="G372" s="425"/>
      <c r="H372" s="167"/>
      <c r="I372" s="204"/>
      <c r="J372" s="187"/>
      <c r="K372" s="142"/>
      <c r="L372" s="25"/>
      <c r="M372" s="25"/>
      <c r="N372" s="26"/>
      <c r="O372" s="25"/>
      <c r="R372" s="46"/>
      <c r="S372" s="46"/>
      <c r="T372" s="46"/>
      <c r="U372" s="46"/>
    </row>
    <row r="373" spans="1:21" s="8" customFormat="1" ht="54" customHeight="1" outlineLevel="1">
      <c r="A373" s="11" t="s">
        <v>56</v>
      </c>
      <c r="B373" s="425" t="s">
        <v>368</v>
      </c>
      <c r="C373" s="425"/>
      <c r="D373" s="425"/>
      <c r="E373" s="425"/>
      <c r="F373" s="425"/>
      <c r="G373" s="425"/>
      <c r="H373" s="167"/>
      <c r="I373" s="204"/>
      <c r="J373" s="187"/>
      <c r="K373" s="142"/>
      <c r="L373" s="25"/>
      <c r="M373" s="25"/>
      <c r="N373" s="26"/>
      <c r="O373" s="25"/>
      <c r="R373" s="46"/>
      <c r="S373" s="46"/>
      <c r="T373" s="46"/>
      <c r="U373" s="46"/>
    </row>
    <row r="374" spans="1:21" s="8" customFormat="1" ht="44.1" customHeight="1" outlineLevel="1">
      <c r="A374" s="11" t="s">
        <v>56</v>
      </c>
      <c r="B374" s="425" t="s">
        <v>369</v>
      </c>
      <c r="C374" s="425"/>
      <c r="D374" s="425"/>
      <c r="E374" s="425"/>
      <c r="F374" s="425"/>
      <c r="G374" s="425"/>
      <c r="H374" s="167"/>
      <c r="I374" s="204"/>
      <c r="J374" s="187"/>
      <c r="K374" s="142"/>
      <c r="L374" s="25"/>
      <c r="M374" s="25"/>
      <c r="N374" s="26"/>
      <c r="O374" s="25"/>
      <c r="R374" s="46"/>
      <c r="S374" s="46"/>
      <c r="T374" s="46"/>
      <c r="U374" s="46"/>
    </row>
    <row r="375" spans="1:21" s="8" customFormat="1" ht="45.95" customHeight="1" outlineLevel="1">
      <c r="A375" s="11" t="s">
        <v>56</v>
      </c>
      <c r="B375" s="425" t="s">
        <v>370</v>
      </c>
      <c r="C375" s="425"/>
      <c r="D375" s="425"/>
      <c r="E375" s="425"/>
      <c r="F375" s="425"/>
      <c r="G375" s="425"/>
      <c r="H375" s="167"/>
      <c r="I375" s="204"/>
      <c r="J375" s="187"/>
      <c r="K375" s="142"/>
      <c r="L375" s="25"/>
      <c r="M375" s="25"/>
      <c r="N375" s="26"/>
      <c r="O375" s="25"/>
      <c r="R375" s="46"/>
      <c r="S375" s="46"/>
      <c r="T375" s="46"/>
      <c r="U375" s="46"/>
    </row>
    <row r="376" spans="1:21" s="8" customFormat="1" ht="53.1" customHeight="1" outlineLevel="1">
      <c r="A376" s="11" t="s">
        <v>56</v>
      </c>
      <c r="B376" s="425" t="s">
        <v>371</v>
      </c>
      <c r="C376" s="425"/>
      <c r="D376" s="425"/>
      <c r="E376" s="425"/>
      <c r="F376" s="425"/>
      <c r="G376" s="425"/>
      <c r="H376" s="167"/>
      <c r="I376" s="204"/>
      <c r="J376" s="187"/>
      <c r="K376" s="142"/>
      <c r="L376" s="25"/>
      <c r="M376" s="25"/>
      <c r="N376" s="26"/>
      <c r="O376" s="25"/>
      <c r="R376" s="46"/>
      <c r="S376" s="46"/>
      <c r="T376" s="46"/>
      <c r="U376" s="46"/>
    </row>
    <row r="377" spans="1:21" s="8" customFormat="1" ht="57.95" customHeight="1" outlineLevel="1">
      <c r="A377" s="11" t="s">
        <v>56</v>
      </c>
      <c r="B377" s="425" t="s">
        <v>372</v>
      </c>
      <c r="C377" s="425"/>
      <c r="D377" s="425"/>
      <c r="E377" s="425"/>
      <c r="F377" s="425"/>
      <c r="G377" s="425"/>
      <c r="H377" s="167"/>
      <c r="I377" s="204"/>
      <c r="J377" s="187"/>
      <c r="K377" s="142"/>
      <c r="L377" s="25"/>
      <c r="M377" s="25"/>
      <c r="N377" s="26"/>
      <c r="O377" s="25"/>
      <c r="R377" s="46"/>
      <c r="S377" s="46"/>
      <c r="T377" s="46"/>
      <c r="U377" s="46"/>
    </row>
    <row r="378" spans="1:21" s="8" customFormat="1" ht="60" customHeight="1" outlineLevel="1">
      <c r="A378" s="11" t="s">
        <v>56</v>
      </c>
      <c r="B378" s="425" t="s">
        <v>373</v>
      </c>
      <c r="C378" s="425"/>
      <c r="D378" s="425"/>
      <c r="E378" s="425"/>
      <c r="F378" s="425"/>
      <c r="G378" s="425"/>
      <c r="H378" s="167"/>
      <c r="I378" s="204"/>
      <c r="J378" s="187"/>
      <c r="K378" s="142"/>
      <c r="L378" s="25"/>
      <c r="M378" s="25"/>
      <c r="N378" s="26"/>
      <c r="O378" s="25"/>
      <c r="R378" s="46"/>
      <c r="S378" s="46"/>
      <c r="T378" s="46"/>
      <c r="U378" s="46"/>
    </row>
    <row r="379" spans="1:21" s="8" customFormat="1" ht="39.950000000000003" customHeight="1" outlineLevel="1">
      <c r="A379" s="11" t="s">
        <v>56</v>
      </c>
      <c r="B379" s="425" t="s">
        <v>374</v>
      </c>
      <c r="C379" s="425"/>
      <c r="D379" s="425"/>
      <c r="E379" s="425"/>
      <c r="F379" s="425"/>
      <c r="G379" s="425"/>
      <c r="H379" s="167"/>
      <c r="I379" s="204"/>
      <c r="J379" s="187"/>
      <c r="K379" s="142"/>
      <c r="L379" s="25"/>
      <c r="M379" s="25"/>
      <c r="N379" s="26"/>
      <c r="O379" s="25"/>
      <c r="R379" s="46"/>
      <c r="S379" s="46"/>
      <c r="T379" s="46"/>
      <c r="U379" s="46"/>
    </row>
    <row r="380" spans="1:21" s="8" customFormat="1" ht="27.75" customHeight="1" outlineLevel="1">
      <c r="A380" s="11" t="s">
        <v>56</v>
      </c>
      <c r="B380" s="425" t="s">
        <v>375</v>
      </c>
      <c r="C380" s="425"/>
      <c r="D380" s="425"/>
      <c r="E380" s="425"/>
      <c r="F380" s="425"/>
      <c r="G380" s="425"/>
      <c r="H380" s="167"/>
      <c r="I380" s="204"/>
      <c r="J380" s="187"/>
      <c r="K380" s="142"/>
      <c r="L380" s="25"/>
      <c r="M380" s="25"/>
      <c r="N380" s="26"/>
      <c r="O380" s="25"/>
      <c r="R380" s="46"/>
      <c r="S380" s="46"/>
      <c r="T380" s="46"/>
      <c r="U380" s="46"/>
    </row>
    <row r="381" spans="1:21" s="8" customFormat="1" ht="27.75" customHeight="1" outlineLevel="1">
      <c r="A381" s="11" t="s">
        <v>56</v>
      </c>
      <c r="B381" s="425" t="s">
        <v>376</v>
      </c>
      <c r="C381" s="425"/>
      <c r="D381" s="425"/>
      <c r="E381" s="425"/>
      <c r="F381" s="425"/>
      <c r="G381" s="425"/>
      <c r="H381" s="167"/>
      <c r="I381" s="204"/>
      <c r="J381" s="187"/>
      <c r="K381" s="142"/>
      <c r="L381" s="25"/>
      <c r="M381" s="25"/>
      <c r="N381" s="26"/>
      <c r="O381" s="25"/>
      <c r="R381" s="46"/>
      <c r="S381" s="46"/>
      <c r="T381" s="46"/>
      <c r="U381" s="46"/>
    </row>
    <row r="382" spans="1:21" s="8" customFormat="1" ht="27.75" customHeight="1" outlineLevel="1">
      <c r="A382" s="11" t="s">
        <v>56</v>
      </c>
      <c r="B382" s="425" t="s">
        <v>377</v>
      </c>
      <c r="C382" s="425"/>
      <c r="D382" s="425"/>
      <c r="E382" s="425"/>
      <c r="F382" s="425"/>
      <c r="G382" s="425"/>
      <c r="H382" s="167"/>
      <c r="I382" s="204"/>
      <c r="J382" s="187"/>
      <c r="K382" s="142"/>
      <c r="L382" s="25"/>
      <c r="M382" s="25"/>
      <c r="N382" s="26"/>
      <c r="O382" s="25"/>
      <c r="R382" s="46"/>
      <c r="S382" s="46"/>
      <c r="T382" s="46"/>
      <c r="U382" s="46"/>
    </row>
    <row r="383" spans="1:21" s="8" customFormat="1" ht="45" customHeight="1" outlineLevel="1">
      <c r="A383" s="11"/>
      <c r="B383" s="425" t="s">
        <v>378</v>
      </c>
      <c r="C383" s="425"/>
      <c r="D383" s="425"/>
      <c r="E383" s="425"/>
      <c r="F383" s="425"/>
      <c r="G383" s="425"/>
      <c r="H383" s="167"/>
      <c r="I383" s="204"/>
      <c r="J383" s="187"/>
      <c r="K383" s="142"/>
      <c r="L383" s="25"/>
      <c r="M383" s="25"/>
      <c r="N383" s="26"/>
      <c r="O383" s="25"/>
      <c r="R383" s="46"/>
      <c r="S383" s="46"/>
      <c r="T383" s="46"/>
      <c r="U383" s="46"/>
    </row>
    <row r="384" spans="1:21" ht="27" customHeight="1" outlineLevel="1" thickBot="1">
      <c r="B384" s="384"/>
      <c r="C384" s="167"/>
      <c r="D384" s="384"/>
      <c r="E384" s="265"/>
      <c r="F384" s="266"/>
      <c r="G384" s="169"/>
      <c r="H384" s="169"/>
      <c r="J384" s="170"/>
      <c r="L384" s="21"/>
      <c r="M384" s="22"/>
      <c r="N384" s="21"/>
      <c r="O384" s="22"/>
    </row>
    <row r="385" spans="1:23" s="8" customFormat="1" ht="35.1" customHeight="1">
      <c r="A385" s="11" t="s">
        <v>28</v>
      </c>
      <c r="B385" s="327" t="s">
        <v>379</v>
      </c>
      <c r="C385" s="426" t="s">
        <v>380</v>
      </c>
      <c r="D385" s="426"/>
      <c r="E385" s="328"/>
      <c r="F385" s="329"/>
      <c r="G385" s="176"/>
      <c r="H385" s="175"/>
      <c r="I385" s="176" t="s">
        <v>11</v>
      </c>
      <c r="J385" s="177">
        <f>SUM(J388,J390,J392,J396,J397,J407,J410,J413,J416,J419,J421,J423,J425,J428)</f>
        <v>0</v>
      </c>
      <c r="K385" s="142"/>
      <c r="L385" s="21"/>
      <c r="M385" s="22"/>
      <c r="N385" s="21"/>
      <c r="O385" s="22"/>
      <c r="R385" s="46"/>
      <c r="S385" s="46"/>
      <c r="T385" s="46"/>
      <c r="U385" s="46"/>
    </row>
    <row r="386" spans="1:23" s="8" customFormat="1" ht="35.1" customHeight="1">
      <c r="A386" s="11" t="s">
        <v>28</v>
      </c>
      <c r="B386" s="171"/>
      <c r="C386" s="385"/>
      <c r="D386" s="385"/>
      <c r="E386" s="162"/>
      <c r="F386" s="386"/>
      <c r="G386" s="167"/>
      <c r="H386" s="264"/>
      <c r="I386" s="386" t="s">
        <v>15</v>
      </c>
      <c r="J386" s="267">
        <f>SUM(J389,J391,J393,J398,J399,J408,J411,J414,J417,J420,J422,J424,J426,J429)</f>
        <v>0</v>
      </c>
      <c r="K386" s="142"/>
      <c r="L386" s="21"/>
      <c r="M386" s="22"/>
      <c r="N386" s="21"/>
      <c r="O386" s="22"/>
      <c r="R386" s="46"/>
      <c r="S386" s="46"/>
      <c r="T386" s="46"/>
      <c r="U386" s="46"/>
    </row>
    <row r="387" spans="1:23" s="8" customFormat="1" ht="35.1" customHeight="1" thickBot="1">
      <c r="A387" s="11" t="s">
        <v>28</v>
      </c>
      <c r="B387" s="330"/>
      <c r="C387" s="157"/>
      <c r="D387" s="157"/>
      <c r="E387" s="331"/>
      <c r="F387" s="180"/>
      <c r="G387" s="332"/>
      <c r="H387" s="278"/>
      <c r="I387" s="387" t="s">
        <v>26</v>
      </c>
      <c r="J387" s="181">
        <f>SUM(J406,J412,J427,J430,J431,J432)</f>
        <v>0</v>
      </c>
      <c r="K387" s="142"/>
      <c r="L387" s="21"/>
      <c r="M387" s="22"/>
      <c r="N387" s="21"/>
      <c r="O387" s="22"/>
      <c r="R387" s="46"/>
      <c r="S387" s="46"/>
      <c r="T387" s="46"/>
      <c r="U387" s="46"/>
    </row>
    <row r="388" spans="1:23" s="8" customFormat="1" ht="35.1" customHeight="1" outlineLevel="1">
      <c r="A388" s="11"/>
      <c r="B388" s="203" t="s">
        <v>381</v>
      </c>
      <c r="C388" s="419" t="s">
        <v>382</v>
      </c>
      <c r="D388" s="419"/>
      <c r="E388" s="298" t="s">
        <v>11</v>
      </c>
      <c r="F388" s="311">
        <v>678.64</v>
      </c>
      <c r="G388" s="299"/>
      <c r="H388" s="138"/>
      <c r="I388" s="195">
        <v>0</v>
      </c>
      <c r="J388" s="141">
        <f>F388*I388</f>
        <v>0</v>
      </c>
      <c r="K388" s="142"/>
      <c r="L388" s="10" t="s">
        <v>44</v>
      </c>
      <c r="M388" s="11" t="s">
        <v>44</v>
      </c>
      <c r="N388" s="10" t="s">
        <v>44</v>
      </c>
      <c r="O388" s="11" t="s">
        <v>44</v>
      </c>
      <c r="Q388" s="57">
        <f t="shared" ref="Q388:Q437" si="54">F388/$Q$40</f>
        <v>791.41690962099119</v>
      </c>
      <c r="R388" s="46"/>
      <c r="S388" s="107" t="s">
        <v>383</v>
      </c>
      <c r="T388" s="58">
        <v>678.64</v>
      </c>
      <c r="U388" s="58">
        <v>27.3144130862167</v>
      </c>
      <c r="V388" s="59">
        <f t="shared" ref="V388:V436" si="55">T388/$V$40</f>
        <v>791.41690962099119</v>
      </c>
      <c r="W388" s="60" t="e">
        <f t="shared" ref="W388:W436" si="56">F388*$V$39</f>
        <v>#REF!</v>
      </c>
    </row>
    <row r="389" spans="1:23" s="8" customFormat="1" ht="35.1" customHeight="1" outlineLevel="1" thickBot="1">
      <c r="A389" s="11"/>
      <c r="B389" s="203"/>
      <c r="C389" s="203"/>
      <c r="D389" s="203"/>
      <c r="E389" s="345" t="s">
        <v>15</v>
      </c>
      <c r="F389" s="360">
        <v>678.64</v>
      </c>
      <c r="G389" s="335"/>
      <c r="H389" s="138"/>
      <c r="I389" s="195">
        <v>0</v>
      </c>
      <c r="J389" s="141">
        <f>F389*I389</f>
        <v>0</v>
      </c>
      <c r="K389" s="142"/>
      <c r="L389" s="10"/>
      <c r="M389" s="11"/>
      <c r="N389" s="10"/>
      <c r="O389" s="11"/>
      <c r="Q389" s="57"/>
      <c r="R389" s="46"/>
      <c r="S389" s="107"/>
      <c r="T389" s="58"/>
      <c r="U389" s="58"/>
      <c r="V389" s="59"/>
      <c r="W389" s="60"/>
    </row>
    <row r="390" spans="1:23" s="8" customFormat="1" ht="35.1" customHeight="1" outlineLevel="1">
      <c r="A390" s="11"/>
      <c r="B390" s="275" t="s">
        <v>384</v>
      </c>
      <c r="C390" s="431" t="s">
        <v>385</v>
      </c>
      <c r="D390" s="431"/>
      <c r="E390" s="298" t="s">
        <v>11</v>
      </c>
      <c r="F390" s="311">
        <v>298.68</v>
      </c>
      <c r="G390" s="299"/>
      <c r="H390" s="138"/>
      <c r="I390" s="195">
        <v>0</v>
      </c>
      <c r="J390" s="141">
        <f>F390*I390</f>
        <v>0</v>
      </c>
      <c r="K390" s="142"/>
      <c r="L390" s="10" t="s">
        <v>44</v>
      </c>
      <c r="M390" s="11" t="s">
        <v>44</v>
      </c>
      <c r="N390" s="10" t="s">
        <v>44</v>
      </c>
      <c r="O390" s="11" t="s">
        <v>44</v>
      </c>
      <c r="Q390" s="57">
        <f t="shared" si="54"/>
        <v>348.31486880466474</v>
      </c>
      <c r="R390" s="46"/>
      <c r="S390" s="107" t="s">
        <v>386</v>
      </c>
      <c r="T390" s="58">
        <v>298.68</v>
      </c>
      <c r="U390" s="58">
        <v>288.51415229356002</v>
      </c>
      <c r="V390" s="59">
        <f t="shared" si="55"/>
        <v>348.31486880466474</v>
      </c>
      <c r="W390" s="60" t="e">
        <f t="shared" si="56"/>
        <v>#REF!</v>
      </c>
    </row>
    <row r="391" spans="1:23" s="8" customFormat="1" ht="35.1" customHeight="1" outlineLevel="1" thickBot="1">
      <c r="A391" s="11"/>
      <c r="B391" s="276"/>
      <c r="C391" s="276"/>
      <c r="D391" s="276"/>
      <c r="E391" s="345" t="s">
        <v>15</v>
      </c>
      <c r="F391" s="360">
        <v>298.68</v>
      </c>
      <c r="G391" s="335"/>
      <c r="H391" s="138"/>
      <c r="I391" s="195">
        <v>0</v>
      </c>
      <c r="J391" s="141">
        <f>F391*I391</f>
        <v>0</v>
      </c>
      <c r="K391" s="142"/>
      <c r="L391" s="10"/>
      <c r="M391" s="11"/>
      <c r="N391" s="10"/>
      <c r="O391" s="11"/>
      <c r="Q391" s="57"/>
      <c r="R391" s="46"/>
      <c r="S391" s="107"/>
      <c r="T391" s="58"/>
      <c r="U391" s="58"/>
      <c r="V391" s="59"/>
      <c r="W391" s="60"/>
    </row>
    <row r="392" spans="1:23" s="8" customFormat="1" ht="35.1" customHeight="1" outlineLevel="1">
      <c r="A392" s="11"/>
      <c r="B392" s="275" t="s">
        <v>387</v>
      </c>
      <c r="C392" s="431" t="s">
        <v>388</v>
      </c>
      <c r="D392" s="431"/>
      <c r="E392" s="298" t="s">
        <v>11</v>
      </c>
      <c r="F392" s="311">
        <v>2828</v>
      </c>
      <c r="G392" s="299"/>
      <c r="H392" s="138"/>
      <c r="I392" s="195">
        <v>0</v>
      </c>
      <c r="J392" s="141">
        <f>IF($I$8="SIM",IF($I$9="SIM",F392*4*I392,F392*2*I392),IF($I$9="SIM",F392*2*I392,F392*I392))</f>
        <v>0</v>
      </c>
      <c r="K392" s="142"/>
      <c r="L392" s="10" t="s">
        <v>44</v>
      </c>
      <c r="M392" s="11" t="s">
        <v>44</v>
      </c>
      <c r="N392" s="10" t="s">
        <v>45</v>
      </c>
      <c r="O392" s="11" t="s">
        <v>45</v>
      </c>
      <c r="Q392" s="57">
        <f t="shared" si="54"/>
        <v>3297.9591836734694</v>
      </c>
      <c r="R392" s="46"/>
      <c r="S392" s="107" t="s">
        <v>161</v>
      </c>
      <c r="T392" s="58">
        <v>2828</v>
      </c>
      <c r="U392" s="58">
        <v>2731.7675590765798</v>
      </c>
      <c r="V392" s="59">
        <f t="shared" si="55"/>
        <v>3297.9591836734694</v>
      </c>
      <c r="W392" s="60" t="e">
        <f t="shared" si="56"/>
        <v>#REF!</v>
      </c>
    </row>
    <row r="393" spans="1:23" s="8" customFormat="1" ht="35.1" customHeight="1" outlineLevel="1" thickBot="1">
      <c r="A393" s="11"/>
      <c r="B393" s="203"/>
      <c r="C393" s="203"/>
      <c r="D393" s="203"/>
      <c r="E393" s="345" t="s">
        <v>15</v>
      </c>
      <c r="F393" s="360">
        <v>2828</v>
      </c>
      <c r="G393" s="335"/>
      <c r="H393" s="138"/>
      <c r="I393" s="195">
        <v>0</v>
      </c>
      <c r="J393" s="141">
        <f>IF($I$8="SIM",IF($I$9="SIM",F393*4*I393,F393*2*I393),IF($I$9="SIM",F393*2*I393,F393*I393))</f>
        <v>0</v>
      </c>
      <c r="K393" s="142"/>
      <c r="L393" s="10" t="s">
        <v>44</v>
      </c>
      <c r="M393" s="11" t="s">
        <v>44</v>
      </c>
      <c r="N393" s="10" t="s">
        <v>45</v>
      </c>
      <c r="O393" s="11" t="s">
        <v>45</v>
      </c>
      <c r="Q393" s="57"/>
      <c r="R393" s="46"/>
      <c r="S393" s="107"/>
      <c r="T393" s="58"/>
      <c r="U393" s="58"/>
      <c r="V393" s="59"/>
      <c r="W393" s="60"/>
    </row>
    <row r="394" spans="1:23" s="8" customFormat="1" ht="35.1" customHeight="1" outlineLevel="1" thickBot="1">
      <c r="A394" s="11"/>
      <c r="B394" s="209" t="s">
        <v>389</v>
      </c>
      <c r="C394" s="430" t="s">
        <v>390</v>
      </c>
      <c r="D394" s="430"/>
      <c r="E394" s="324" t="s">
        <v>164</v>
      </c>
      <c r="F394" s="350" t="s">
        <v>118</v>
      </c>
      <c r="G394" s="362"/>
      <c r="H394" s="138"/>
      <c r="I394" s="140"/>
      <c r="J394" s="242" t="s">
        <v>81</v>
      </c>
      <c r="K394" s="142"/>
      <c r="L394" s="10"/>
      <c r="M394" s="11"/>
      <c r="N394" s="10"/>
      <c r="O394" s="11"/>
      <c r="Q394" s="57" t="e">
        <f t="shared" si="54"/>
        <v>#VALUE!</v>
      </c>
      <c r="R394" s="46"/>
      <c r="S394" s="107" t="s">
        <v>164</v>
      </c>
      <c r="T394" s="58" t="s">
        <v>118</v>
      </c>
      <c r="U394" s="58" t="s">
        <v>118</v>
      </c>
      <c r="V394" s="59" t="e">
        <f t="shared" si="55"/>
        <v>#VALUE!</v>
      </c>
      <c r="W394" s="60" t="e">
        <f t="shared" si="56"/>
        <v>#VALUE!</v>
      </c>
    </row>
    <row r="395" spans="1:23" s="8" customFormat="1" ht="35.1" customHeight="1" outlineLevel="1" thickBot="1">
      <c r="A395" s="11"/>
      <c r="B395" s="244" t="s">
        <v>391</v>
      </c>
      <c r="C395" s="419" t="s">
        <v>392</v>
      </c>
      <c r="D395" s="419"/>
      <c r="E395" s="162" t="s">
        <v>164</v>
      </c>
      <c r="F395" s="381" t="s">
        <v>118</v>
      </c>
      <c r="G395" s="138"/>
      <c r="H395" s="138"/>
      <c r="I395" s="140"/>
      <c r="J395" s="242" t="s">
        <v>81</v>
      </c>
      <c r="K395" s="142"/>
      <c r="L395" s="10"/>
      <c r="M395" s="11"/>
      <c r="N395" s="10"/>
      <c r="O395" s="11"/>
      <c r="Q395" s="57" t="e">
        <f t="shared" si="54"/>
        <v>#VALUE!</v>
      </c>
      <c r="R395" s="46"/>
      <c r="S395" s="107" t="s">
        <v>164</v>
      </c>
      <c r="T395" s="58" t="s">
        <v>118</v>
      </c>
      <c r="U395" s="58" t="s">
        <v>118</v>
      </c>
      <c r="V395" s="59" t="e">
        <f t="shared" si="55"/>
        <v>#VALUE!</v>
      </c>
      <c r="W395" s="60" t="e">
        <f t="shared" si="56"/>
        <v>#VALUE!</v>
      </c>
    </row>
    <row r="396" spans="1:23" s="8" customFormat="1" ht="45.95" customHeight="1" outlineLevel="1">
      <c r="A396" s="11"/>
      <c r="B396" s="427" t="s">
        <v>393</v>
      </c>
      <c r="C396" s="423" t="s">
        <v>394</v>
      </c>
      <c r="D396" s="423"/>
      <c r="E396" s="328" t="s">
        <v>11</v>
      </c>
      <c r="F396" s="388">
        <v>2.2000000000000001E-3</v>
      </c>
      <c r="G396" s="389" t="s">
        <v>43</v>
      </c>
      <c r="H396" s="390"/>
      <c r="I396" s="195">
        <v>0</v>
      </c>
      <c r="J396" s="141">
        <f>IF($I$8="SIM",IF($I$9="SIM",F396*$I$7*4*I396,F396*$I$7*2*I396),IF($I$9="SIM",F396*$I$7*2*I396,F396*$I$7*I396))</f>
        <v>0</v>
      </c>
      <c r="K396" s="142"/>
      <c r="L396" s="10" t="s">
        <v>44</v>
      </c>
      <c r="M396" s="11" t="s">
        <v>44</v>
      </c>
      <c r="N396" s="10" t="s">
        <v>45</v>
      </c>
      <c r="O396" s="11" t="s">
        <v>45</v>
      </c>
      <c r="Q396" s="57">
        <f>F397/$Q$40</f>
        <v>11795.720116618075</v>
      </c>
      <c r="R396" s="46"/>
      <c r="S396" s="107" t="s">
        <v>395</v>
      </c>
      <c r="T396" s="58" t="s">
        <v>396</v>
      </c>
      <c r="U396" s="58" t="s">
        <v>397</v>
      </c>
      <c r="V396" s="59" t="e">
        <f t="shared" si="55"/>
        <v>#VALUE!</v>
      </c>
      <c r="W396" s="60" t="e">
        <f>F397*$V$39</f>
        <v>#REF!</v>
      </c>
    </row>
    <row r="397" spans="1:23" s="8" customFormat="1" ht="45.95" customHeight="1" outlineLevel="1" thickBot="1">
      <c r="A397" s="11"/>
      <c r="B397" s="428"/>
      <c r="C397" s="419"/>
      <c r="D397" s="419"/>
      <c r="E397" s="162"/>
      <c r="F397" s="168">
        <v>10114.83</v>
      </c>
      <c r="G397" s="186"/>
      <c r="H397" s="138"/>
      <c r="I397" s="140"/>
      <c r="J397" s="141">
        <f>IF($I$8="SIM",IF($I$9="SIM",F397*4*I396,F397*2*I396),IF($I$9="SIM",F397*2*I396,F397*I396))</f>
        <v>0</v>
      </c>
      <c r="K397" s="142"/>
      <c r="L397" s="10"/>
      <c r="M397" s="11"/>
      <c r="N397" s="10"/>
      <c r="O397" s="11"/>
      <c r="Q397" s="57"/>
      <c r="R397" s="46"/>
      <c r="S397" s="107"/>
      <c r="T397" s="58"/>
      <c r="U397" s="58"/>
      <c r="V397" s="59"/>
      <c r="W397" s="60"/>
    </row>
    <row r="398" spans="1:23" s="8" customFormat="1" ht="45.95" customHeight="1" outlineLevel="1">
      <c r="A398" s="11"/>
      <c r="B398" s="428"/>
      <c r="C398" s="419"/>
      <c r="D398" s="419"/>
      <c r="E398" s="328" t="s">
        <v>15</v>
      </c>
      <c r="F398" s="388">
        <v>2.2000000000000001E-3</v>
      </c>
      <c r="G398" s="389" t="s">
        <v>43</v>
      </c>
      <c r="H398" s="138"/>
      <c r="I398" s="195">
        <v>0</v>
      </c>
      <c r="J398" s="141">
        <f>IF($I$8="SIM",IF($I$9="SIM",F398*$I$7*4*I398,F398*$I$7*2*I398),IF($I$9="SIM",F398*$I$7*2*I398,F398*$I$7*I398))</f>
        <v>0</v>
      </c>
      <c r="K398" s="142"/>
      <c r="L398" s="10"/>
      <c r="M398" s="11"/>
      <c r="N398" s="10"/>
      <c r="O398" s="11"/>
      <c r="Q398" s="57"/>
      <c r="R398" s="46"/>
      <c r="S398" s="107"/>
      <c r="T398" s="58"/>
      <c r="U398" s="58"/>
      <c r="V398" s="59"/>
      <c r="W398" s="60"/>
    </row>
    <row r="399" spans="1:23" s="8" customFormat="1" ht="45.95" customHeight="1" outlineLevel="1" thickBot="1">
      <c r="A399" s="11"/>
      <c r="B399" s="429"/>
      <c r="C399" s="420"/>
      <c r="D399" s="420"/>
      <c r="E399" s="331"/>
      <c r="F399" s="391">
        <v>15283.17</v>
      </c>
      <c r="G399" s="331"/>
      <c r="H399" s="138"/>
      <c r="I399" s="140"/>
      <c r="J399" s="141">
        <f>IF($I$8="SIM",IF($I$9="SIM",F399*4*I398,F399*2*I398),IF($I$9="SIM",F399*2*I398,F399*I398))</f>
        <v>0</v>
      </c>
      <c r="K399" s="142"/>
      <c r="L399" s="10" t="s">
        <v>44</v>
      </c>
      <c r="M399" s="11" t="s">
        <v>44</v>
      </c>
      <c r="N399" s="10" t="s">
        <v>45</v>
      </c>
      <c r="O399" s="11" t="s">
        <v>45</v>
      </c>
      <c r="Q399" s="57">
        <f t="shared" si="54"/>
        <v>17822.938775510203</v>
      </c>
      <c r="R399" s="46"/>
      <c r="S399" s="107" t="s">
        <v>398</v>
      </c>
      <c r="T399" s="58" t="s">
        <v>399</v>
      </c>
      <c r="U399" s="58" t="s">
        <v>400</v>
      </c>
      <c r="V399" s="59" t="e">
        <f t="shared" si="55"/>
        <v>#VALUE!</v>
      </c>
      <c r="W399" s="60" t="e">
        <f t="shared" si="56"/>
        <v>#REF!</v>
      </c>
    </row>
    <row r="400" spans="1:23" s="8" customFormat="1" ht="35.1" customHeight="1" outlineLevel="1" thickBot="1">
      <c r="A400" s="11"/>
      <c r="B400" s="244" t="s">
        <v>401</v>
      </c>
      <c r="C400" s="419" t="s">
        <v>402</v>
      </c>
      <c r="D400" s="419"/>
      <c r="E400" s="345" t="s">
        <v>164</v>
      </c>
      <c r="F400" s="392" t="s">
        <v>118</v>
      </c>
      <c r="G400" s="138"/>
      <c r="H400" s="138"/>
      <c r="I400" s="140"/>
      <c r="J400" s="242" t="s">
        <v>81</v>
      </c>
      <c r="K400" s="142"/>
      <c r="L400" s="10"/>
      <c r="M400" s="11"/>
      <c r="N400" s="10"/>
      <c r="O400" s="11"/>
      <c r="Q400" s="57" t="e">
        <f t="shared" si="54"/>
        <v>#VALUE!</v>
      </c>
      <c r="R400" s="46"/>
      <c r="S400" s="107" t="s">
        <v>164</v>
      </c>
      <c r="T400" s="58" t="s">
        <v>118</v>
      </c>
      <c r="U400" s="58">
        <v>796.75798597014102</v>
      </c>
      <c r="V400" s="59" t="e">
        <f t="shared" si="55"/>
        <v>#VALUE!</v>
      </c>
      <c r="W400" s="60" t="e">
        <f t="shared" si="56"/>
        <v>#VALUE!</v>
      </c>
    </row>
    <row r="401" spans="1:23" s="8" customFormat="1" ht="35.1" customHeight="1" outlineLevel="1">
      <c r="A401" s="11"/>
      <c r="B401" s="427" t="s">
        <v>403</v>
      </c>
      <c r="C401" s="423" t="s">
        <v>404</v>
      </c>
      <c r="D401" s="423"/>
      <c r="E401" s="353" t="s">
        <v>164</v>
      </c>
      <c r="F401" s="341" t="s">
        <v>118</v>
      </c>
      <c r="G401" s="393"/>
      <c r="H401" s="138"/>
      <c r="I401" s="140"/>
      <c r="J401" s="242" t="s">
        <v>81</v>
      </c>
      <c r="K401" s="142"/>
      <c r="L401" s="10"/>
      <c r="M401" s="11"/>
      <c r="N401" s="10"/>
      <c r="O401" s="11"/>
      <c r="Q401" s="57" t="e">
        <f t="shared" si="54"/>
        <v>#VALUE!</v>
      </c>
      <c r="R401" s="46"/>
      <c r="S401" s="107" t="s">
        <v>164</v>
      </c>
      <c r="T401" s="58" t="s">
        <v>118</v>
      </c>
      <c r="U401" s="58" t="s">
        <v>118</v>
      </c>
      <c r="V401" s="59" t="e">
        <f t="shared" si="55"/>
        <v>#VALUE!</v>
      </c>
      <c r="W401" s="60" t="e">
        <f t="shared" si="56"/>
        <v>#VALUE!</v>
      </c>
    </row>
    <row r="402" spans="1:23" s="8" customFormat="1" ht="35.1" customHeight="1" outlineLevel="1" thickBot="1">
      <c r="A402" s="11"/>
      <c r="B402" s="429"/>
      <c r="C402" s="420"/>
      <c r="D402" s="420"/>
      <c r="E402" s="345" t="s">
        <v>209</v>
      </c>
      <c r="F402" s="336" t="s">
        <v>118</v>
      </c>
      <c r="G402" s="351"/>
      <c r="H402" s="138"/>
      <c r="I402" s="140"/>
      <c r="J402" s="242" t="s">
        <v>81</v>
      </c>
      <c r="K402" s="142"/>
      <c r="L402" s="10"/>
      <c r="M402" s="11"/>
      <c r="N402" s="10"/>
      <c r="O402" s="11"/>
      <c r="Q402" s="57" t="e">
        <f t="shared" si="54"/>
        <v>#VALUE!</v>
      </c>
      <c r="R402" s="46"/>
      <c r="S402" s="107" t="s">
        <v>209</v>
      </c>
      <c r="T402" s="58" t="s">
        <v>118</v>
      </c>
      <c r="U402" s="58" t="s">
        <v>118</v>
      </c>
      <c r="V402" s="59" t="e">
        <f t="shared" si="55"/>
        <v>#VALUE!</v>
      </c>
      <c r="W402" s="60" t="e">
        <f t="shared" si="56"/>
        <v>#VALUE!</v>
      </c>
    </row>
    <row r="403" spans="1:23" s="8" customFormat="1" ht="35.1" customHeight="1" outlineLevel="1" thickBot="1">
      <c r="A403" s="11"/>
      <c r="B403" s="244" t="s">
        <v>405</v>
      </c>
      <c r="C403" s="419" t="s">
        <v>406</v>
      </c>
      <c r="D403" s="419"/>
      <c r="E403" s="162" t="s">
        <v>139</v>
      </c>
      <c r="F403" s="168" t="s">
        <v>118</v>
      </c>
      <c r="G403" s="138"/>
      <c r="H403" s="138"/>
      <c r="I403" s="140"/>
      <c r="J403" s="242" t="s">
        <v>81</v>
      </c>
      <c r="K403" s="142"/>
      <c r="L403" s="10"/>
      <c r="M403" s="11"/>
      <c r="N403" s="10"/>
      <c r="O403" s="11"/>
      <c r="Q403" s="57" t="e">
        <f t="shared" si="54"/>
        <v>#VALUE!</v>
      </c>
      <c r="R403" s="46"/>
      <c r="S403" s="107" t="s">
        <v>139</v>
      </c>
      <c r="T403" s="58" t="s">
        <v>118</v>
      </c>
      <c r="U403" s="58" t="s">
        <v>118</v>
      </c>
      <c r="V403" s="59" t="e">
        <f t="shared" si="55"/>
        <v>#VALUE!</v>
      </c>
      <c r="W403" s="60" t="e">
        <f t="shared" si="56"/>
        <v>#VALUE!</v>
      </c>
    </row>
    <row r="404" spans="1:23" s="8" customFormat="1" ht="35.1" customHeight="1" outlineLevel="1" thickBot="1">
      <c r="A404" s="11"/>
      <c r="B404" s="209" t="s">
        <v>407</v>
      </c>
      <c r="C404" s="430" t="s">
        <v>408</v>
      </c>
      <c r="D404" s="430"/>
      <c r="E404" s="324" t="s">
        <v>139</v>
      </c>
      <c r="F404" s="350" t="s">
        <v>118</v>
      </c>
      <c r="G404" s="362"/>
      <c r="H404" s="138"/>
      <c r="I404" s="140"/>
      <c r="J404" s="242" t="s">
        <v>81</v>
      </c>
      <c r="K404" s="142"/>
      <c r="L404" s="10"/>
      <c r="M404" s="11"/>
      <c r="N404" s="10"/>
      <c r="O404" s="11"/>
      <c r="Q404" s="57" t="e">
        <f t="shared" si="54"/>
        <v>#VALUE!</v>
      </c>
      <c r="R404" s="46"/>
      <c r="S404" s="107"/>
      <c r="T404" s="58" t="s">
        <v>118</v>
      </c>
      <c r="U404" s="58" t="s">
        <v>118</v>
      </c>
      <c r="V404" s="59" t="e">
        <f t="shared" si="55"/>
        <v>#VALUE!</v>
      </c>
      <c r="W404" s="60" t="e">
        <f t="shared" si="56"/>
        <v>#VALUE!</v>
      </c>
    </row>
    <row r="405" spans="1:23" s="8" customFormat="1" ht="35.1" customHeight="1" outlineLevel="1" thickBot="1">
      <c r="A405" s="11"/>
      <c r="B405" s="394" t="s">
        <v>409</v>
      </c>
      <c r="C405" s="419" t="s">
        <v>410</v>
      </c>
      <c r="D405" s="419"/>
      <c r="E405" s="162" t="s">
        <v>139</v>
      </c>
      <c r="F405" s="350" t="s">
        <v>118</v>
      </c>
      <c r="G405" s="138"/>
      <c r="H405" s="138"/>
      <c r="I405" s="140"/>
      <c r="J405" s="242" t="s">
        <v>81</v>
      </c>
      <c r="K405" s="142"/>
      <c r="L405" s="10"/>
      <c r="M405" s="11"/>
      <c r="N405" s="10"/>
      <c r="O405" s="11"/>
      <c r="Q405" s="57" t="e">
        <f t="shared" si="54"/>
        <v>#VALUE!</v>
      </c>
      <c r="R405" s="46"/>
      <c r="S405" s="107" t="s">
        <v>139</v>
      </c>
      <c r="T405" s="58" t="s">
        <v>118</v>
      </c>
      <c r="U405" s="58" t="s">
        <v>118</v>
      </c>
      <c r="V405" s="59" t="e">
        <f t="shared" si="55"/>
        <v>#VALUE!</v>
      </c>
      <c r="W405" s="60" t="e">
        <f t="shared" si="56"/>
        <v>#VALUE!</v>
      </c>
    </row>
    <row r="406" spans="1:23" s="8" customFormat="1" ht="35.1" customHeight="1" outlineLevel="1" thickBot="1">
      <c r="A406" s="11"/>
      <c r="B406" s="395" t="s">
        <v>411</v>
      </c>
      <c r="C406" s="430" t="s">
        <v>412</v>
      </c>
      <c r="D406" s="430"/>
      <c r="E406" s="324" t="s">
        <v>164</v>
      </c>
      <c r="F406" s="350">
        <v>133.38999999999999</v>
      </c>
      <c r="G406" s="362"/>
      <c r="H406" s="138"/>
      <c r="I406" s="195">
        <v>0</v>
      </c>
      <c r="J406" s="141">
        <f>IF($I$8="SIM",IF($I$9="SIM",F406*4*I406,F406*2*I406),IF($I$9="SIM",F406*2*I406,F406*I406))</f>
        <v>0</v>
      </c>
      <c r="K406" s="142"/>
      <c r="L406" s="10" t="s">
        <v>44</v>
      </c>
      <c r="M406" s="11" t="s">
        <v>44</v>
      </c>
      <c r="N406" s="10" t="s">
        <v>45</v>
      </c>
      <c r="O406" s="11" t="s">
        <v>45</v>
      </c>
      <c r="Q406" s="57">
        <f t="shared" si="54"/>
        <v>155.55685131195332</v>
      </c>
      <c r="R406" s="46"/>
      <c r="S406" s="107" t="s">
        <v>164</v>
      </c>
      <c r="T406" s="58">
        <v>133.38999999999999</v>
      </c>
      <c r="U406" s="58">
        <v>128.85080466484001</v>
      </c>
      <c r="V406" s="59">
        <f t="shared" si="55"/>
        <v>155.55685131195332</v>
      </c>
      <c r="W406" s="60" t="e">
        <f t="shared" si="56"/>
        <v>#REF!</v>
      </c>
    </row>
    <row r="407" spans="1:23" s="8" customFormat="1" ht="35.1" customHeight="1" outlineLevel="1">
      <c r="A407" s="11"/>
      <c r="B407" s="275" t="s">
        <v>413</v>
      </c>
      <c r="C407" s="431" t="s">
        <v>414</v>
      </c>
      <c r="D407" s="431"/>
      <c r="E407" s="353" t="s">
        <v>11</v>
      </c>
      <c r="F407" s="341">
        <v>824.83</v>
      </c>
      <c r="G407" s="393"/>
      <c r="H407" s="138"/>
      <c r="I407" s="195">
        <v>0</v>
      </c>
      <c r="J407" s="141">
        <f>IF($I$8="SIM",IF($I$9="SIM",F407*4*I407,F407*2*I407),IF($I$9="SIM",F407*2*I407,F407*I407))</f>
        <v>0</v>
      </c>
      <c r="K407" s="142"/>
      <c r="L407" s="10" t="s">
        <v>44</v>
      </c>
      <c r="M407" s="11" t="s">
        <v>44</v>
      </c>
      <c r="N407" s="10" t="s">
        <v>45</v>
      </c>
      <c r="O407" s="11" t="s">
        <v>45</v>
      </c>
      <c r="Q407" s="57">
        <f t="shared" si="54"/>
        <v>961.90087463556847</v>
      </c>
      <c r="R407" s="46"/>
      <c r="S407" s="107" t="s">
        <v>164</v>
      </c>
      <c r="T407" s="58">
        <v>824.83</v>
      </c>
      <c r="U407" s="58">
        <v>796.75798597014102</v>
      </c>
      <c r="V407" s="59">
        <f t="shared" si="55"/>
        <v>961.90087463556847</v>
      </c>
      <c r="W407" s="60" t="e">
        <f t="shared" si="56"/>
        <v>#REF!</v>
      </c>
    </row>
    <row r="408" spans="1:23" s="8" customFormat="1" ht="35.1" customHeight="1" outlineLevel="1" thickBot="1">
      <c r="A408" s="11"/>
      <c r="B408" s="276"/>
      <c r="C408" s="276"/>
      <c r="D408" s="276"/>
      <c r="E408" s="345" t="s">
        <v>15</v>
      </c>
      <c r="F408" s="336">
        <v>824.83</v>
      </c>
      <c r="G408" s="351"/>
      <c r="H408" s="138"/>
      <c r="I408" s="195">
        <v>0</v>
      </c>
      <c r="J408" s="141">
        <f>IF($I$8="SIM",IF($I$9="SIM",F408*4*I408,F408*2*I408),IF($I$9="SIM",F408*2*I408,F408*I408))</f>
        <v>0</v>
      </c>
      <c r="K408" s="142"/>
      <c r="L408" s="10"/>
      <c r="M408" s="11"/>
      <c r="N408" s="10"/>
      <c r="O408" s="11"/>
      <c r="Q408" s="57"/>
      <c r="R408" s="46"/>
      <c r="S408" s="107"/>
      <c r="T408" s="58"/>
      <c r="U408" s="58"/>
      <c r="V408" s="59"/>
      <c r="W408" s="60"/>
    </row>
    <row r="409" spans="1:23" s="8" customFormat="1" ht="35.1" customHeight="1" outlineLevel="1" thickBot="1">
      <c r="A409" s="11"/>
      <c r="B409" s="395" t="s">
        <v>415</v>
      </c>
      <c r="C409" s="430" t="s">
        <v>416</v>
      </c>
      <c r="D409" s="430"/>
      <c r="E409" s="324" t="s">
        <v>209</v>
      </c>
      <c r="F409" s="350">
        <v>47.13</v>
      </c>
      <c r="G409" s="362"/>
      <c r="H409" s="138"/>
      <c r="I409" s="140"/>
      <c r="J409" s="242" t="s">
        <v>81</v>
      </c>
      <c r="K409" s="142"/>
      <c r="L409" s="10"/>
      <c r="M409" s="11"/>
      <c r="N409" s="10" t="s">
        <v>45</v>
      </c>
      <c r="O409" s="11" t="s">
        <v>45</v>
      </c>
      <c r="Q409" s="57">
        <f t="shared" si="54"/>
        <v>54.962099125364432</v>
      </c>
      <c r="R409" s="46"/>
      <c r="S409" s="107" t="s">
        <v>209</v>
      </c>
      <c r="T409" s="58">
        <v>47.13</v>
      </c>
      <c r="U409" s="58">
        <v>45.530063485452203</v>
      </c>
      <c r="V409" s="59">
        <f t="shared" si="55"/>
        <v>54.962099125364432</v>
      </c>
      <c r="W409" s="60" t="e">
        <f t="shared" si="56"/>
        <v>#REF!</v>
      </c>
    </row>
    <row r="410" spans="1:23" s="8" customFormat="1" ht="35.1" customHeight="1" outlineLevel="1">
      <c r="A410" s="11"/>
      <c r="B410" s="275" t="s">
        <v>417</v>
      </c>
      <c r="C410" s="431" t="s">
        <v>418</v>
      </c>
      <c r="D410" s="431"/>
      <c r="E410" s="353" t="s">
        <v>11</v>
      </c>
      <c r="F410" s="341">
        <v>130.72999999999999</v>
      </c>
      <c r="G410" s="393"/>
      <c r="H410" s="138"/>
      <c r="I410" s="195">
        <v>0</v>
      </c>
      <c r="J410" s="141">
        <f>F410*I410</f>
        <v>0</v>
      </c>
      <c r="K410" s="142"/>
      <c r="L410" s="10" t="s">
        <v>44</v>
      </c>
      <c r="M410" s="11" t="s">
        <v>44</v>
      </c>
      <c r="N410" s="10" t="s">
        <v>44</v>
      </c>
      <c r="O410" s="11" t="s">
        <v>44</v>
      </c>
      <c r="Q410" s="57"/>
      <c r="R410" s="46"/>
      <c r="S410" s="107"/>
      <c r="T410" s="58">
        <v>130.72999999999999</v>
      </c>
      <c r="U410" s="58">
        <v>45.530063485452203</v>
      </c>
      <c r="V410" s="59"/>
      <c r="W410" s="60"/>
    </row>
    <row r="411" spans="1:23" s="8" customFormat="1" ht="35.1" customHeight="1" outlineLevel="1" thickBot="1">
      <c r="A411" s="11"/>
      <c r="B411" s="276"/>
      <c r="C411" s="276"/>
      <c r="D411" s="276"/>
      <c r="E411" s="345" t="s">
        <v>15</v>
      </c>
      <c r="F411" s="336">
        <v>130.72999999999999</v>
      </c>
      <c r="G411" s="351"/>
      <c r="H411" s="138"/>
      <c r="I411" s="195">
        <v>0</v>
      </c>
      <c r="J411" s="141">
        <f>F411*I411</f>
        <v>0</v>
      </c>
      <c r="K411" s="142"/>
      <c r="L411" s="10"/>
      <c r="M411" s="11"/>
      <c r="N411" s="10"/>
      <c r="O411" s="11"/>
      <c r="Q411" s="57"/>
      <c r="R411" s="46"/>
      <c r="S411" s="107"/>
      <c r="T411" s="58"/>
      <c r="U411" s="58"/>
      <c r="V411" s="59"/>
      <c r="W411" s="60"/>
    </row>
    <row r="412" spans="1:23" s="8" customFormat="1" ht="35.1" customHeight="1" outlineLevel="1" thickBot="1">
      <c r="A412" s="11"/>
      <c r="B412" s="394" t="s">
        <v>419</v>
      </c>
      <c r="C412" s="419" t="s">
        <v>420</v>
      </c>
      <c r="D412" s="419"/>
      <c r="E412" s="162" t="s">
        <v>164</v>
      </c>
      <c r="F412" s="350">
        <v>130.72999999999999</v>
      </c>
      <c r="G412" s="138"/>
      <c r="H412" s="138"/>
      <c r="I412" s="195">
        <v>0</v>
      </c>
      <c r="J412" s="141">
        <f>F412*I412</f>
        <v>0</v>
      </c>
      <c r="K412" s="142"/>
      <c r="L412" s="10" t="s">
        <v>44</v>
      </c>
      <c r="M412" s="11" t="s">
        <v>44</v>
      </c>
      <c r="N412" s="10" t="s">
        <v>44</v>
      </c>
      <c r="O412" s="11" t="s">
        <v>44</v>
      </c>
      <c r="Q412" s="57">
        <f t="shared" si="54"/>
        <v>152.45481049562682</v>
      </c>
      <c r="R412" s="46"/>
      <c r="S412" s="107" t="s">
        <v>164</v>
      </c>
      <c r="T412" s="58">
        <v>130.72999999999999</v>
      </c>
      <c r="U412" s="58">
        <v>126.277051076093</v>
      </c>
      <c r="V412" s="59">
        <f t="shared" si="55"/>
        <v>152.45481049562682</v>
      </c>
      <c r="W412" s="60" t="e">
        <f t="shared" si="56"/>
        <v>#REF!</v>
      </c>
    </row>
    <row r="413" spans="1:23" s="8" customFormat="1" ht="35.1" customHeight="1" outlineLevel="1">
      <c r="A413" s="11"/>
      <c r="B413" s="275" t="s">
        <v>421</v>
      </c>
      <c r="C413" s="431" t="s">
        <v>422</v>
      </c>
      <c r="D413" s="431"/>
      <c r="E413" s="353" t="s">
        <v>11</v>
      </c>
      <c r="F413" s="341">
        <v>1414</v>
      </c>
      <c r="G413" s="393"/>
      <c r="H413" s="138"/>
      <c r="I413" s="195">
        <v>0</v>
      </c>
      <c r="J413" s="141">
        <f>IF($I$8="SIM",IF($I$9="SIM",F413*4*I413,F413*2*I413),IF($I$9="SIM",F413*2*I413,F413*I413))</f>
        <v>0</v>
      </c>
      <c r="K413" s="142"/>
      <c r="L413" s="10" t="s">
        <v>44</v>
      </c>
      <c r="M413" s="11" t="s">
        <v>44</v>
      </c>
      <c r="N413" s="10" t="s">
        <v>45</v>
      </c>
      <c r="O413" s="11" t="s">
        <v>45</v>
      </c>
      <c r="Q413" s="57">
        <f t="shared" si="54"/>
        <v>1648.9795918367347</v>
      </c>
      <c r="R413" s="46"/>
      <c r="S413" s="107" t="s">
        <v>164</v>
      </c>
      <c r="T413" s="58">
        <v>1414</v>
      </c>
      <c r="U413" s="58">
        <v>1365.88234424182</v>
      </c>
      <c r="V413" s="59">
        <f t="shared" si="55"/>
        <v>1648.9795918367347</v>
      </c>
      <c r="W413" s="60" t="e">
        <f t="shared" si="56"/>
        <v>#REF!</v>
      </c>
    </row>
    <row r="414" spans="1:23" s="8" customFormat="1" ht="35.1" customHeight="1" outlineLevel="1" thickBot="1">
      <c r="A414" s="11"/>
      <c r="B414" s="276"/>
      <c r="C414" s="276"/>
      <c r="D414" s="276"/>
      <c r="E414" s="345" t="s">
        <v>15</v>
      </c>
      <c r="F414" s="336">
        <v>1414</v>
      </c>
      <c r="G414" s="351"/>
      <c r="H414" s="138"/>
      <c r="I414" s="195">
        <v>0</v>
      </c>
      <c r="J414" s="141">
        <f>IF($I$8="SIM",IF($I$9="SIM",F414*4*I414,F414*2*I414),IF($I$9="SIM",F414*2*I414,F414*I414))</f>
        <v>0</v>
      </c>
      <c r="K414" s="142"/>
      <c r="L414" s="10"/>
      <c r="M414" s="11"/>
      <c r="N414" s="10"/>
      <c r="O414" s="11"/>
      <c r="Q414" s="57"/>
      <c r="R414" s="46"/>
      <c r="S414" s="107"/>
      <c r="T414" s="58"/>
      <c r="U414" s="58"/>
      <c r="V414" s="59"/>
      <c r="W414" s="60"/>
    </row>
    <row r="415" spans="1:23" s="8" customFormat="1" ht="35.1" customHeight="1" outlineLevel="1" thickBot="1">
      <c r="A415" s="11"/>
      <c r="B415" s="395" t="s">
        <v>423</v>
      </c>
      <c r="C415" s="419" t="s">
        <v>424</v>
      </c>
      <c r="D415" s="419"/>
      <c r="E415" s="162" t="s">
        <v>209</v>
      </c>
      <c r="F415" s="350">
        <v>96.41</v>
      </c>
      <c r="G415" s="138"/>
      <c r="H415" s="138"/>
      <c r="I415" s="140"/>
      <c r="J415" s="242" t="s">
        <v>81</v>
      </c>
      <c r="K415" s="142"/>
      <c r="L415" s="10"/>
      <c r="M415" s="11"/>
      <c r="N415" s="10" t="s">
        <v>45</v>
      </c>
      <c r="O415" s="11" t="s">
        <v>45</v>
      </c>
      <c r="Q415" s="57">
        <f t="shared" si="54"/>
        <v>112.43148688046647</v>
      </c>
      <c r="R415" s="46"/>
      <c r="S415" s="107" t="s">
        <v>209</v>
      </c>
      <c r="T415" s="58">
        <v>96.41</v>
      </c>
      <c r="U415" s="58">
        <v>93.126379852011596</v>
      </c>
      <c r="V415" s="59">
        <f t="shared" si="55"/>
        <v>112.43148688046647</v>
      </c>
      <c r="W415" s="60" t="e">
        <f t="shared" si="56"/>
        <v>#REF!</v>
      </c>
    </row>
    <row r="416" spans="1:23" s="8" customFormat="1" ht="35.1" customHeight="1" outlineLevel="1">
      <c r="A416" s="11"/>
      <c r="B416" s="427" t="s">
        <v>425</v>
      </c>
      <c r="C416" s="423" t="s">
        <v>426</v>
      </c>
      <c r="D416" s="423"/>
      <c r="E416" s="353" t="s">
        <v>11</v>
      </c>
      <c r="F416" s="341">
        <v>447.77318360601998</v>
      </c>
      <c r="G416" s="393"/>
      <c r="H416" s="138"/>
      <c r="I416" s="195">
        <v>0</v>
      </c>
      <c r="J416" s="141">
        <f>F416*I416</f>
        <v>0</v>
      </c>
      <c r="K416" s="142"/>
      <c r="L416" s="10" t="s">
        <v>44</v>
      </c>
      <c r="M416" s="11" t="s">
        <v>44</v>
      </c>
      <c r="N416" s="10" t="s">
        <v>44</v>
      </c>
      <c r="O416" s="11" t="s">
        <v>44</v>
      </c>
      <c r="Q416" s="57">
        <f t="shared" si="54"/>
        <v>522.18447067757427</v>
      </c>
      <c r="R416" s="46"/>
      <c r="S416" s="107" t="s">
        <v>164</v>
      </c>
      <c r="T416" s="58">
        <v>447.77318360601998</v>
      </c>
      <c r="U416" s="58">
        <v>432.53560311179598</v>
      </c>
      <c r="V416" s="59">
        <f t="shared" si="55"/>
        <v>522.18447067757427</v>
      </c>
      <c r="W416" s="60" t="e">
        <f t="shared" si="56"/>
        <v>#REF!</v>
      </c>
    </row>
    <row r="417" spans="1:23" s="8" customFormat="1" ht="35.1" customHeight="1" outlineLevel="1" thickBot="1">
      <c r="A417" s="11"/>
      <c r="B417" s="428"/>
      <c r="C417" s="419"/>
      <c r="D417" s="419"/>
      <c r="E417" s="345" t="s">
        <v>15</v>
      </c>
      <c r="F417" s="336">
        <v>447.77318360601998</v>
      </c>
      <c r="G417" s="351"/>
      <c r="H417" s="138"/>
      <c r="I417" s="195">
        <v>0</v>
      </c>
      <c r="J417" s="141">
        <f>F417*I417</f>
        <v>0</v>
      </c>
      <c r="K417" s="142"/>
      <c r="L417" s="10"/>
      <c r="M417" s="11"/>
      <c r="N417" s="10"/>
      <c r="O417" s="11"/>
      <c r="Q417" s="57"/>
      <c r="R417" s="46"/>
      <c r="S417" s="107"/>
      <c r="T417" s="58"/>
      <c r="U417" s="58"/>
      <c r="V417" s="59"/>
      <c r="W417" s="60"/>
    </row>
    <row r="418" spans="1:23" s="8" customFormat="1" ht="35.1" customHeight="1" outlineLevel="1" thickBot="1">
      <c r="A418" s="11"/>
      <c r="B418" s="429"/>
      <c r="C418" s="420"/>
      <c r="D418" s="420"/>
      <c r="E418" s="345" t="s">
        <v>228</v>
      </c>
      <c r="F418" s="396">
        <v>277.68166879758098</v>
      </c>
      <c r="G418" s="351"/>
      <c r="H418" s="138"/>
      <c r="I418" s="195">
        <v>0</v>
      </c>
      <c r="J418" s="242" t="s">
        <v>81</v>
      </c>
      <c r="K418" s="142"/>
      <c r="L418" s="10" t="s">
        <v>44</v>
      </c>
      <c r="M418" s="11" t="s">
        <v>44</v>
      </c>
      <c r="N418" s="10" t="s">
        <v>44</v>
      </c>
      <c r="O418" s="11" t="s">
        <v>44</v>
      </c>
      <c r="Q418" s="57">
        <f t="shared" si="54"/>
        <v>323.82701900592531</v>
      </c>
      <c r="R418" s="46"/>
      <c r="S418" s="107" t="s">
        <v>228</v>
      </c>
      <c r="T418" s="58">
        <v>277.68166879758098</v>
      </c>
      <c r="U418" s="58">
        <v>268.23224901321902</v>
      </c>
      <c r="V418" s="59">
        <f t="shared" si="55"/>
        <v>323.82701900592531</v>
      </c>
      <c r="W418" s="60" t="e">
        <f t="shared" si="56"/>
        <v>#REF!</v>
      </c>
    </row>
    <row r="419" spans="1:23" s="8" customFormat="1" ht="35.1" customHeight="1" outlineLevel="1">
      <c r="A419" s="11"/>
      <c r="B419" s="275" t="s">
        <v>427</v>
      </c>
      <c r="C419" s="431" t="s">
        <v>428</v>
      </c>
      <c r="D419" s="431"/>
      <c r="E419" s="353" t="s">
        <v>11</v>
      </c>
      <c r="F419" s="341">
        <v>1771.06</v>
      </c>
      <c r="G419" s="393"/>
      <c r="H419" s="138"/>
      <c r="I419" s="195">
        <v>0</v>
      </c>
      <c r="J419" s="141">
        <f>IF($I$8="SIM",IF($I$9="SIM",F419*4*I419,F419*2*I419),IF($I$9="SIM",F419*2*I419,F419*I419))</f>
        <v>0</v>
      </c>
      <c r="K419" s="142"/>
      <c r="L419" s="10" t="s">
        <v>44</v>
      </c>
      <c r="M419" s="11" t="s">
        <v>44</v>
      </c>
      <c r="N419" s="10" t="s">
        <v>45</v>
      </c>
      <c r="O419" s="11" t="s">
        <v>45</v>
      </c>
      <c r="Q419" s="57">
        <f t="shared" si="54"/>
        <v>2065.3760932944606</v>
      </c>
      <c r="R419" s="46"/>
      <c r="S419" s="107" t="s">
        <v>164</v>
      </c>
      <c r="T419" s="58">
        <v>1771.06</v>
      </c>
      <c r="U419" s="58">
        <v>1710.7884965990099</v>
      </c>
      <c r="V419" s="59">
        <f t="shared" si="55"/>
        <v>2065.3760932944606</v>
      </c>
      <c r="W419" s="60" t="e">
        <f t="shared" si="56"/>
        <v>#REF!</v>
      </c>
    </row>
    <row r="420" spans="1:23" s="8" customFormat="1" ht="35.1" customHeight="1" outlineLevel="1" thickBot="1">
      <c r="A420" s="11"/>
      <c r="B420" s="276"/>
      <c r="C420" s="276"/>
      <c r="D420" s="276"/>
      <c r="E420" s="345" t="s">
        <v>15</v>
      </c>
      <c r="F420" s="336">
        <v>1771.06</v>
      </c>
      <c r="G420" s="351"/>
      <c r="H420" s="138"/>
      <c r="I420" s="195">
        <v>0</v>
      </c>
      <c r="J420" s="141">
        <f>IF($I$8="SIM",IF($I$9="SIM",F420*4*I420,F420*2*I420),IF($I$9="SIM",F420*2*I420,F420*I420))</f>
        <v>0</v>
      </c>
      <c r="K420" s="142"/>
      <c r="L420" s="10"/>
      <c r="M420" s="11"/>
      <c r="N420" s="10"/>
      <c r="O420" s="11"/>
      <c r="Q420" s="57"/>
      <c r="R420" s="46"/>
      <c r="S420" s="107"/>
      <c r="T420" s="58"/>
      <c r="U420" s="58"/>
      <c r="V420" s="59"/>
      <c r="W420" s="60"/>
    </row>
    <row r="421" spans="1:23" s="8" customFormat="1" ht="35.1" customHeight="1" outlineLevel="1">
      <c r="A421" s="11"/>
      <c r="B421" s="427" t="s">
        <v>429</v>
      </c>
      <c r="C421" s="423" t="s">
        <v>430</v>
      </c>
      <c r="D421" s="423"/>
      <c r="E421" s="353" t="s">
        <v>11</v>
      </c>
      <c r="F421" s="341">
        <v>178.34976669859199</v>
      </c>
      <c r="G421" s="393"/>
      <c r="H421" s="138"/>
      <c r="I421" s="195">
        <v>0</v>
      </c>
      <c r="J421" s="141">
        <f>IF($I$8="SIM",IF($I$9="SIM",F421*4*I421,F421*2*I421),IF($I$9="SIM",F421*2*I421,F421*I421))</f>
        <v>0</v>
      </c>
      <c r="K421" s="142"/>
      <c r="L421" s="10" t="s">
        <v>44</v>
      </c>
      <c r="M421" s="11" t="s">
        <v>44</v>
      </c>
      <c r="N421" s="10" t="s">
        <v>45</v>
      </c>
      <c r="O421" s="11" t="s">
        <v>45</v>
      </c>
      <c r="Q421" s="57">
        <f t="shared" si="54"/>
        <v>207.98806612080699</v>
      </c>
      <c r="R421" s="46"/>
      <c r="S421" s="107" t="s">
        <v>11</v>
      </c>
      <c r="T421" s="58">
        <v>178.34976669859199</v>
      </c>
      <c r="U421" s="58">
        <v>172.28058027632699</v>
      </c>
      <c r="V421" s="59">
        <f t="shared" si="55"/>
        <v>207.98806612080699</v>
      </c>
      <c r="W421" s="60" t="e">
        <f t="shared" si="56"/>
        <v>#REF!</v>
      </c>
    </row>
    <row r="422" spans="1:23" s="8" customFormat="1" ht="35.1" customHeight="1" outlineLevel="1" thickBot="1">
      <c r="A422" s="11"/>
      <c r="B422" s="429"/>
      <c r="C422" s="420"/>
      <c r="D422" s="420"/>
      <c r="E422" s="345" t="s">
        <v>15</v>
      </c>
      <c r="F422" s="336">
        <v>230.65686417593699</v>
      </c>
      <c r="G422" s="351"/>
      <c r="H422" s="138"/>
      <c r="I422" s="195">
        <v>0</v>
      </c>
      <c r="J422" s="141">
        <f>IF($I$8="SIM",IF($I$9="SIM",F422*4*I422,F422*2*I422),IF($I$9="SIM",F422*2*I422,F422*I422))</f>
        <v>0</v>
      </c>
      <c r="K422" s="142"/>
      <c r="L422" s="10" t="s">
        <v>44</v>
      </c>
      <c r="M422" s="11" t="s">
        <v>44</v>
      </c>
      <c r="N422" s="10" t="s">
        <v>45</v>
      </c>
      <c r="O422" s="11" t="s">
        <v>45</v>
      </c>
      <c r="Q422" s="57">
        <f t="shared" si="54"/>
        <v>268.98759670663202</v>
      </c>
      <c r="R422" s="46"/>
      <c r="S422" s="107" t="s">
        <v>15</v>
      </c>
      <c r="T422" s="58">
        <v>230.65686417593699</v>
      </c>
      <c r="U422" s="58">
        <v>222.80768369102799</v>
      </c>
      <c r="V422" s="59">
        <f t="shared" si="55"/>
        <v>268.98759670663202</v>
      </c>
      <c r="W422" s="60" t="e">
        <f t="shared" si="56"/>
        <v>#REF!</v>
      </c>
    </row>
    <row r="423" spans="1:23" s="8" customFormat="1" ht="35.1" customHeight="1" outlineLevel="1">
      <c r="A423" s="11"/>
      <c r="B423" s="427" t="s">
        <v>431</v>
      </c>
      <c r="C423" s="423" t="s">
        <v>432</v>
      </c>
      <c r="D423" s="423"/>
      <c r="E423" s="353" t="s">
        <v>11</v>
      </c>
      <c r="F423" s="341">
        <v>367.75376666405998</v>
      </c>
      <c r="G423" s="393"/>
      <c r="H423" s="138"/>
      <c r="I423" s="195">
        <v>0</v>
      </c>
      <c r="J423" s="141">
        <f>F423*I423</f>
        <v>0</v>
      </c>
      <c r="K423" s="142"/>
      <c r="L423" s="10" t="s">
        <v>44</v>
      </c>
      <c r="M423" s="11" t="s">
        <v>44</v>
      </c>
      <c r="N423" s="10" t="s">
        <v>44</v>
      </c>
      <c r="O423" s="11" t="s">
        <v>44</v>
      </c>
      <c r="Q423" s="57">
        <f t="shared" si="54"/>
        <v>428.86736637208156</v>
      </c>
      <c r="R423" s="46"/>
      <c r="S423" s="107" t="s">
        <v>11</v>
      </c>
      <c r="T423" s="58">
        <v>367.75376666405998</v>
      </c>
      <c r="U423" s="58">
        <v>355.23922174095901</v>
      </c>
      <c r="V423" s="59">
        <f t="shared" si="55"/>
        <v>428.86736637208156</v>
      </c>
      <c r="W423" s="60" t="e">
        <f t="shared" si="56"/>
        <v>#REF!</v>
      </c>
    </row>
    <row r="424" spans="1:23" s="8" customFormat="1" ht="35.1" customHeight="1" outlineLevel="1" thickBot="1">
      <c r="A424" s="11"/>
      <c r="B424" s="429"/>
      <c r="C424" s="420"/>
      <c r="D424" s="420"/>
      <c r="E424" s="345" t="s">
        <v>15</v>
      </c>
      <c r="F424" s="336">
        <v>424.96029560511801</v>
      </c>
      <c r="G424" s="351"/>
      <c r="H424" s="138"/>
      <c r="I424" s="195">
        <v>0</v>
      </c>
      <c r="J424" s="141">
        <f>F424*I424</f>
        <v>0</v>
      </c>
      <c r="K424" s="142"/>
      <c r="L424" s="10" t="s">
        <v>44</v>
      </c>
      <c r="M424" s="11" t="s">
        <v>44</v>
      </c>
      <c r="N424" s="10" t="s">
        <v>44</v>
      </c>
      <c r="O424" s="11" t="s">
        <v>44</v>
      </c>
      <c r="Q424" s="57">
        <f t="shared" si="54"/>
        <v>495.58051965611429</v>
      </c>
      <c r="R424" s="46"/>
      <c r="S424" s="107" t="s">
        <v>15</v>
      </c>
      <c r="T424" s="58">
        <v>424.96029560511801</v>
      </c>
      <c r="U424" s="58">
        <v>410.499030508837</v>
      </c>
      <c r="V424" s="59">
        <f t="shared" si="55"/>
        <v>495.58051965611429</v>
      </c>
      <c r="W424" s="60" t="e">
        <f t="shared" si="56"/>
        <v>#REF!</v>
      </c>
    </row>
    <row r="425" spans="1:23" s="8" customFormat="1" ht="35.1" customHeight="1" outlineLevel="1">
      <c r="A425" s="11"/>
      <c r="B425" s="427" t="s">
        <v>433</v>
      </c>
      <c r="C425" s="419" t="s">
        <v>434</v>
      </c>
      <c r="D425" s="419"/>
      <c r="E425" s="353" t="s">
        <v>11</v>
      </c>
      <c r="F425" s="341">
        <v>483.1</v>
      </c>
      <c r="G425" s="393"/>
      <c r="H425" s="138"/>
      <c r="I425" s="195">
        <v>0</v>
      </c>
      <c r="J425" s="141">
        <f>F425*I425</f>
        <v>0</v>
      </c>
      <c r="K425" s="142"/>
      <c r="L425" s="10" t="s">
        <v>44</v>
      </c>
      <c r="M425" s="11" t="s">
        <v>44</v>
      </c>
      <c r="N425" s="10" t="s">
        <v>44</v>
      </c>
      <c r="O425" s="11" t="s">
        <v>44</v>
      </c>
      <c r="Q425" s="57">
        <f t="shared" ref="Q425:Q431" si="57">F425/$Q$40</f>
        <v>563.38192419825077</v>
      </c>
      <c r="R425" s="46"/>
      <c r="S425" s="107" t="s">
        <v>164</v>
      </c>
      <c r="T425" s="58">
        <v>483.1</v>
      </c>
      <c r="U425" s="58">
        <v>466.66245516314802</v>
      </c>
      <c r="V425" s="59">
        <f t="shared" ref="V425:V431" si="58">T425/$V$40</f>
        <v>563.38192419825077</v>
      </c>
      <c r="W425" s="60" t="e">
        <f t="shared" ref="W425:W431" si="59">F425*$V$39</f>
        <v>#REF!</v>
      </c>
    </row>
    <row r="426" spans="1:23" s="8" customFormat="1" ht="35.1" customHeight="1" outlineLevel="1" thickBot="1">
      <c r="A426" s="11"/>
      <c r="B426" s="429"/>
      <c r="C426" s="419"/>
      <c r="D426" s="419"/>
      <c r="E426" s="345" t="s">
        <v>15</v>
      </c>
      <c r="F426" s="336">
        <v>483.1</v>
      </c>
      <c r="G426" s="351"/>
      <c r="H426" s="138"/>
      <c r="I426" s="195">
        <v>0</v>
      </c>
      <c r="J426" s="141">
        <f>F426*I426</f>
        <v>0</v>
      </c>
      <c r="K426" s="142"/>
      <c r="L426" s="10"/>
      <c r="M426" s="11"/>
      <c r="N426" s="10"/>
      <c r="O426" s="11"/>
      <c r="Q426" s="57"/>
      <c r="R426" s="46"/>
      <c r="S426" s="107"/>
      <c r="T426" s="58"/>
      <c r="U426" s="58"/>
      <c r="V426" s="59"/>
      <c r="W426" s="60"/>
    </row>
    <row r="427" spans="1:23" s="8" customFormat="1" ht="35.1" customHeight="1" outlineLevel="1" thickBot="1">
      <c r="A427" s="11"/>
      <c r="B427" s="209" t="s">
        <v>435</v>
      </c>
      <c r="C427" s="430" t="s">
        <v>436</v>
      </c>
      <c r="D427" s="430"/>
      <c r="E427" s="324" t="s">
        <v>164</v>
      </c>
      <c r="F427" s="350">
        <v>483.1</v>
      </c>
      <c r="G427" s="362"/>
      <c r="H427" s="138"/>
      <c r="I427" s="195">
        <v>0</v>
      </c>
      <c r="J427" s="141">
        <f>F427*I427</f>
        <v>0</v>
      </c>
      <c r="K427" s="142"/>
      <c r="L427" s="10" t="s">
        <v>44</v>
      </c>
      <c r="M427" s="11" t="s">
        <v>44</v>
      </c>
      <c r="N427" s="10" t="s">
        <v>44</v>
      </c>
      <c r="O427" s="11" t="s">
        <v>44</v>
      </c>
      <c r="Q427" s="57">
        <f t="shared" si="57"/>
        <v>563.38192419825077</v>
      </c>
      <c r="R427" s="46"/>
      <c r="S427" s="107" t="s">
        <v>164</v>
      </c>
      <c r="T427" s="58">
        <v>483.1</v>
      </c>
      <c r="U427" s="58">
        <v>466.66245516314802</v>
      </c>
      <c r="V427" s="59">
        <f t="shared" si="58"/>
        <v>563.38192419825077</v>
      </c>
      <c r="W427" s="60" t="e">
        <f t="shared" si="59"/>
        <v>#REF!</v>
      </c>
    </row>
    <row r="428" spans="1:23" s="8" customFormat="1" ht="35.1" customHeight="1" outlineLevel="1">
      <c r="A428" s="11"/>
      <c r="B428" s="427" t="s">
        <v>437</v>
      </c>
      <c r="C428" s="419" t="s">
        <v>438</v>
      </c>
      <c r="D428" s="419"/>
      <c r="E428" s="353" t="s">
        <v>11</v>
      </c>
      <c r="F428" s="341">
        <v>501.49</v>
      </c>
      <c r="G428" s="393"/>
      <c r="H428" s="138"/>
      <c r="I428" s="195">
        <v>0</v>
      </c>
      <c r="J428" s="141">
        <f>IF($I$8="SIM",IF($I$9="SIM",F428*4*I428,F428*2*I428),IF($I$9="SIM",F428*2*I428,F428*I428))</f>
        <v>0</v>
      </c>
      <c r="K428" s="142"/>
      <c r="L428" s="10" t="s">
        <v>44</v>
      </c>
      <c r="M428" s="11" t="s">
        <v>44</v>
      </c>
      <c r="N428" s="10" t="s">
        <v>45</v>
      </c>
      <c r="O428" s="11" t="s">
        <v>45</v>
      </c>
      <c r="Q428" s="57">
        <f t="shared" si="57"/>
        <v>584.82798833819243</v>
      </c>
      <c r="R428" s="46"/>
      <c r="S428" s="107" t="s">
        <v>164</v>
      </c>
      <c r="T428" s="58">
        <v>501.49</v>
      </c>
      <c r="U428" s="58">
        <v>484.42118103236697</v>
      </c>
      <c r="V428" s="59">
        <f t="shared" si="58"/>
        <v>584.82798833819243</v>
      </c>
      <c r="W428" s="60" t="e">
        <f t="shared" si="59"/>
        <v>#REF!</v>
      </c>
    </row>
    <row r="429" spans="1:23" s="8" customFormat="1" ht="35.1" customHeight="1" outlineLevel="1" thickBot="1">
      <c r="A429" s="11"/>
      <c r="B429" s="429"/>
      <c r="C429" s="419"/>
      <c r="D429" s="419"/>
      <c r="E429" s="345" t="s">
        <v>15</v>
      </c>
      <c r="F429" s="336">
        <v>501.49</v>
      </c>
      <c r="G429" s="351"/>
      <c r="H429" s="138"/>
      <c r="I429" s="195">
        <v>0</v>
      </c>
      <c r="J429" s="141">
        <f>IF($I$8="SIM",IF($I$9="SIM",F429*4*I429,F429*2*I429),IF($I$9="SIM",F429*2*I429,F429*I429))</f>
        <v>0</v>
      </c>
      <c r="K429" s="142"/>
      <c r="L429" s="10"/>
      <c r="M429" s="11"/>
      <c r="N429" s="10"/>
      <c r="O429" s="11"/>
      <c r="Q429" s="57"/>
      <c r="R429" s="46"/>
      <c r="S429" s="107"/>
      <c r="T429" s="58"/>
      <c r="U429" s="58"/>
      <c r="V429" s="59"/>
      <c r="W429" s="60"/>
    </row>
    <row r="430" spans="1:23" s="8" customFormat="1" ht="35.1" customHeight="1" outlineLevel="1" thickBot="1">
      <c r="A430" s="11"/>
      <c r="B430" s="209" t="s">
        <v>439</v>
      </c>
      <c r="C430" s="430" t="s">
        <v>440</v>
      </c>
      <c r="D430" s="430"/>
      <c r="E430" s="324" t="s">
        <v>164</v>
      </c>
      <c r="F430" s="350">
        <v>565.61</v>
      </c>
      <c r="G430" s="362"/>
      <c r="H430" s="138"/>
      <c r="I430" s="195">
        <v>0</v>
      </c>
      <c r="J430" s="141">
        <f>F430*I430</f>
        <v>0</v>
      </c>
      <c r="K430" s="142"/>
      <c r="L430" s="10" t="s">
        <v>44</v>
      </c>
      <c r="M430" s="11" t="s">
        <v>44</v>
      </c>
      <c r="N430" s="10" t="s">
        <v>44</v>
      </c>
      <c r="O430" s="11" t="s">
        <v>44</v>
      </c>
      <c r="Q430" s="57">
        <f t="shared" si="57"/>
        <v>659.603498542274</v>
      </c>
      <c r="R430" s="46"/>
      <c r="S430" s="107" t="s">
        <v>441</v>
      </c>
      <c r="T430" s="58">
        <v>565.61</v>
      </c>
      <c r="U430" s="58">
        <v>546.36586599043096</v>
      </c>
      <c r="V430" s="59">
        <f t="shared" si="58"/>
        <v>659.603498542274</v>
      </c>
      <c r="W430" s="60" t="e">
        <f t="shared" si="59"/>
        <v>#REF!</v>
      </c>
    </row>
    <row r="431" spans="1:23" s="8" customFormat="1" ht="35.1" customHeight="1" outlineLevel="1" thickBot="1">
      <c r="A431" s="11"/>
      <c r="B431" s="209" t="s">
        <v>442</v>
      </c>
      <c r="C431" s="430" t="s">
        <v>443</v>
      </c>
      <c r="D431" s="430"/>
      <c r="E431" s="324" t="s">
        <v>164</v>
      </c>
      <c r="F431" s="350">
        <v>129.4</v>
      </c>
      <c r="G431" s="362"/>
      <c r="H431" s="138"/>
      <c r="I431" s="195">
        <v>0</v>
      </c>
      <c r="J431" s="141">
        <f>F431*I431</f>
        <v>0</v>
      </c>
      <c r="K431" s="142"/>
      <c r="L431" s="10" t="s">
        <v>44</v>
      </c>
      <c r="M431" s="11" t="s">
        <v>44</v>
      </c>
      <c r="N431" s="10" t="s">
        <v>444</v>
      </c>
      <c r="O431" s="11" t="s">
        <v>444</v>
      </c>
      <c r="Q431" s="57">
        <f t="shared" si="57"/>
        <v>150.90379008746356</v>
      </c>
      <c r="R431" s="46"/>
      <c r="S431" s="107" t="s">
        <v>164</v>
      </c>
      <c r="T431" s="58">
        <v>129.4</v>
      </c>
      <c r="U431" s="58">
        <v>125</v>
      </c>
      <c r="V431" s="59">
        <f t="shared" si="58"/>
        <v>150.90379008746356</v>
      </c>
      <c r="W431" s="60" t="e">
        <f t="shared" si="59"/>
        <v>#REF!</v>
      </c>
    </row>
    <row r="432" spans="1:23" s="8" customFormat="1" ht="35.1" customHeight="1" outlineLevel="1" thickBot="1">
      <c r="A432" s="11"/>
      <c r="B432" s="209" t="s">
        <v>445</v>
      </c>
      <c r="C432" s="430" t="s">
        <v>446</v>
      </c>
      <c r="D432" s="430"/>
      <c r="E432" s="324" t="s">
        <v>164</v>
      </c>
      <c r="F432" s="350">
        <v>102.43586007499999</v>
      </c>
      <c r="G432" s="362"/>
      <c r="H432" s="138"/>
      <c r="I432" s="195">
        <v>0</v>
      </c>
      <c r="J432" s="141">
        <f>F432*I432</f>
        <v>0</v>
      </c>
      <c r="K432" s="142"/>
      <c r="L432" s="10" t="s">
        <v>44</v>
      </c>
      <c r="M432" s="11" t="s">
        <v>44</v>
      </c>
      <c r="N432" s="10" t="s">
        <v>444</v>
      </c>
      <c r="O432" s="11" t="s">
        <v>444</v>
      </c>
      <c r="Q432" s="57"/>
      <c r="R432" s="46"/>
      <c r="S432" s="107"/>
      <c r="T432" s="58">
        <v>102.43586007499999</v>
      </c>
      <c r="U432" s="58"/>
      <c r="V432" s="59"/>
      <c r="W432" s="60"/>
    </row>
    <row r="433" spans="1:23" s="8" customFormat="1" ht="35.1" customHeight="1" outlineLevel="1" thickBot="1">
      <c r="A433" s="11"/>
      <c r="B433" s="209" t="s">
        <v>447</v>
      </c>
      <c r="C433" s="430" t="s">
        <v>448</v>
      </c>
      <c r="D433" s="430"/>
      <c r="E433" s="324"/>
      <c r="F433" s="350" t="s">
        <v>118</v>
      </c>
      <c r="G433" s="362"/>
      <c r="H433" s="138"/>
      <c r="I433" s="140"/>
      <c r="J433" s="242" t="s">
        <v>81</v>
      </c>
      <c r="K433" s="142"/>
      <c r="L433" s="10"/>
      <c r="M433" s="11"/>
      <c r="N433" s="10"/>
      <c r="O433" s="11"/>
      <c r="Q433" s="57" t="e">
        <f t="shared" si="54"/>
        <v>#VALUE!</v>
      </c>
      <c r="R433" s="46"/>
      <c r="S433" s="107" t="s">
        <v>164</v>
      </c>
      <c r="T433" s="58" t="s">
        <v>118</v>
      </c>
      <c r="U433" s="58">
        <v>466.66245516314802</v>
      </c>
      <c r="V433" s="59" t="e">
        <f t="shared" si="55"/>
        <v>#VALUE!</v>
      </c>
      <c r="W433" s="60" t="e">
        <f t="shared" si="56"/>
        <v>#VALUE!</v>
      </c>
    </row>
    <row r="434" spans="1:23" s="8" customFormat="1" ht="35.1" customHeight="1" outlineLevel="1" thickBot="1">
      <c r="A434" s="11"/>
      <c r="B434" s="209" t="s">
        <v>449</v>
      </c>
      <c r="C434" s="430" t="s">
        <v>450</v>
      </c>
      <c r="D434" s="430"/>
      <c r="E434" s="324"/>
      <c r="F434" s="350" t="s">
        <v>118</v>
      </c>
      <c r="G434" s="362"/>
      <c r="H434" s="138"/>
      <c r="I434" s="140"/>
      <c r="J434" s="242" t="s">
        <v>81</v>
      </c>
      <c r="K434" s="142"/>
      <c r="L434" s="10"/>
      <c r="M434" s="11"/>
      <c r="N434" s="10"/>
      <c r="O434" s="11"/>
      <c r="Q434" s="57" t="e">
        <f t="shared" ref="Q434" si="60">F434/$Q$40</f>
        <v>#VALUE!</v>
      </c>
      <c r="R434" s="46"/>
      <c r="S434" s="107" t="s">
        <v>164</v>
      </c>
      <c r="T434" s="58" t="s">
        <v>118</v>
      </c>
      <c r="U434" s="58">
        <v>466.66245516314802</v>
      </c>
      <c r="V434" s="59" t="e">
        <f t="shared" ref="V434" si="61">T434/$V$40</f>
        <v>#VALUE!</v>
      </c>
      <c r="W434" s="60" t="e">
        <f t="shared" ref="W434" si="62">F434*$V$39</f>
        <v>#VALUE!</v>
      </c>
    </row>
    <row r="435" spans="1:23" s="8" customFormat="1" ht="35.1" customHeight="1" outlineLevel="1" thickBot="1">
      <c r="A435" s="11"/>
      <c r="B435" s="209" t="s">
        <v>451</v>
      </c>
      <c r="C435" s="430" t="s">
        <v>452</v>
      </c>
      <c r="D435" s="430"/>
      <c r="E435" s="162"/>
      <c r="F435" s="350" t="s">
        <v>118</v>
      </c>
      <c r="G435" s="138"/>
      <c r="H435" s="138"/>
      <c r="I435" s="140"/>
      <c r="J435" s="242" t="s">
        <v>81</v>
      </c>
      <c r="K435" s="142"/>
      <c r="L435" s="10"/>
      <c r="M435" s="11"/>
      <c r="N435" s="10"/>
      <c r="O435" s="11"/>
      <c r="Q435" s="57" t="e">
        <f t="shared" si="54"/>
        <v>#VALUE!</v>
      </c>
      <c r="R435" s="46"/>
      <c r="S435" s="107" t="s">
        <v>164</v>
      </c>
      <c r="T435" s="58" t="s">
        <v>118</v>
      </c>
      <c r="U435" s="58">
        <v>484.42118103236697</v>
      </c>
      <c r="V435" s="59" t="e">
        <f t="shared" si="55"/>
        <v>#VALUE!</v>
      </c>
      <c r="W435" s="60" t="e">
        <f t="shared" si="56"/>
        <v>#VALUE!</v>
      </c>
    </row>
    <row r="436" spans="1:23" s="8" customFormat="1" ht="35.1" customHeight="1" outlineLevel="1" thickBot="1">
      <c r="A436" s="11"/>
      <c r="B436" s="209" t="s">
        <v>453</v>
      </c>
      <c r="C436" s="430" t="s">
        <v>454</v>
      </c>
      <c r="D436" s="430"/>
      <c r="E436" s="324"/>
      <c r="F436" s="350" t="s">
        <v>118</v>
      </c>
      <c r="G436" s="362"/>
      <c r="H436" s="138"/>
      <c r="I436" s="140"/>
      <c r="J436" s="242" t="s">
        <v>81</v>
      </c>
      <c r="K436" s="142"/>
      <c r="L436" s="10"/>
      <c r="M436" s="11"/>
      <c r="N436" s="10"/>
      <c r="O436" s="11"/>
      <c r="Q436" s="57" t="e">
        <f t="shared" si="54"/>
        <v>#VALUE!</v>
      </c>
      <c r="R436" s="46"/>
      <c r="S436" s="107" t="s">
        <v>441</v>
      </c>
      <c r="T436" s="58" t="s">
        <v>118</v>
      </c>
      <c r="U436" s="58">
        <v>546.36586599043096</v>
      </c>
      <c r="V436" s="59" t="e">
        <f t="shared" si="55"/>
        <v>#VALUE!</v>
      </c>
      <c r="W436" s="60" t="e">
        <f t="shared" si="56"/>
        <v>#VALUE!</v>
      </c>
    </row>
    <row r="437" spans="1:23" s="8" customFormat="1" ht="35.1" customHeight="1" outlineLevel="1" thickBot="1">
      <c r="A437" s="11"/>
      <c r="B437" s="209" t="s">
        <v>455</v>
      </c>
      <c r="C437" s="430" t="s">
        <v>456</v>
      </c>
      <c r="D437" s="430"/>
      <c r="E437" s="324"/>
      <c r="F437" s="350" t="s">
        <v>118</v>
      </c>
      <c r="G437" s="362"/>
      <c r="H437" s="138"/>
      <c r="I437" s="140"/>
      <c r="J437" s="242" t="s">
        <v>81</v>
      </c>
      <c r="K437" s="142"/>
      <c r="L437" s="10"/>
      <c r="M437" s="11"/>
      <c r="N437" s="10"/>
      <c r="O437" s="11"/>
      <c r="Q437" s="57" t="e">
        <f t="shared" si="54"/>
        <v>#VALUE!</v>
      </c>
      <c r="R437" s="46"/>
      <c r="S437" s="107" t="s">
        <v>164</v>
      </c>
      <c r="T437" s="58" t="s">
        <v>118</v>
      </c>
      <c r="U437" s="58">
        <v>125</v>
      </c>
      <c r="V437" s="59" t="e">
        <f t="shared" ref="V437" si="63">T437/$V$40</f>
        <v>#VALUE!</v>
      </c>
      <c r="W437" s="60" t="e">
        <f t="shared" ref="W437" si="64">F437*$V$39</f>
        <v>#VALUE!</v>
      </c>
    </row>
    <row r="438" spans="1:23" ht="27" customHeight="1" outlineLevel="1">
      <c r="B438" s="384"/>
      <c r="C438" s="167"/>
      <c r="D438" s="384"/>
      <c r="E438" s="265"/>
      <c r="F438" s="266"/>
      <c r="G438" s="169"/>
      <c r="H438" s="169"/>
      <c r="J438" s="170"/>
      <c r="L438" s="21"/>
      <c r="M438" s="22"/>
      <c r="N438" s="21"/>
      <c r="O438" s="22"/>
    </row>
    <row r="439" spans="1:23" s="8" customFormat="1" ht="21.95" customHeight="1" outlineLevel="1">
      <c r="A439" s="11" t="s">
        <v>56</v>
      </c>
      <c r="B439" s="200" t="s">
        <v>57</v>
      </c>
      <c r="C439" s="201"/>
      <c r="D439" s="200"/>
      <c r="E439" s="202"/>
      <c r="F439" s="200"/>
      <c r="G439" s="326"/>
      <c r="H439" s="137"/>
      <c r="I439" s="204"/>
      <c r="J439" s="141"/>
      <c r="K439" s="142"/>
      <c r="L439" s="11"/>
      <c r="M439" s="11"/>
      <c r="N439" s="10"/>
      <c r="O439" s="11"/>
      <c r="R439" s="46"/>
      <c r="S439" s="46"/>
      <c r="T439" s="46"/>
      <c r="U439" s="46"/>
    </row>
    <row r="440" spans="1:23" s="8" customFormat="1" ht="39.950000000000003" customHeight="1" outlineLevel="1">
      <c r="A440" s="11" t="s">
        <v>56</v>
      </c>
      <c r="B440" s="425" t="s">
        <v>457</v>
      </c>
      <c r="C440" s="425"/>
      <c r="D440" s="425"/>
      <c r="E440" s="425"/>
      <c r="F440" s="425"/>
      <c r="G440" s="425"/>
      <c r="H440" s="167"/>
      <c r="I440" s="204"/>
      <c r="J440" s="187"/>
      <c r="K440" s="142"/>
      <c r="L440" s="22"/>
      <c r="M440" s="22"/>
      <c r="N440" s="21"/>
      <c r="O440" s="22"/>
      <c r="R440" s="46"/>
      <c r="S440" s="46"/>
      <c r="T440" s="46"/>
      <c r="U440" s="46"/>
    </row>
    <row r="441" spans="1:23" s="8" customFormat="1" ht="69.75" customHeight="1" outlineLevel="1">
      <c r="A441" s="11" t="s">
        <v>56</v>
      </c>
      <c r="B441" s="425" t="s">
        <v>458</v>
      </c>
      <c r="C441" s="425"/>
      <c r="D441" s="425"/>
      <c r="E441" s="425"/>
      <c r="F441" s="425"/>
      <c r="G441" s="425"/>
      <c r="H441" s="167"/>
      <c r="I441" s="204"/>
      <c r="J441" s="187"/>
      <c r="K441" s="142"/>
      <c r="L441" s="22"/>
      <c r="M441" s="22"/>
      <c r="N441" s="21"/>
      <c r="O441" s="22"/>
      <c r="R441" s="46"/>
      <c r="S441" s="46"/>
      <c r="T441" s="46"/>
      <c r="U441" s="46"/>
    </row>
    <row r="442" spans="1:23" s="8" customFormat="1" ht="27.75" customHeight="1" outlineLevel="1">
      <c r="A442" s="11" t="s">
        <v>56</v>
      </c>
      <c r="B442" s="425" t="s">
        <v>459</v>
      </c>
      <c r="C442" s="425"/>
      <c r="D442" s="425"/>
      <c r="E442" s="425"/>
      <c r="F442" s="425"/>
      <c r="G442" s="425"/>
      <c r="H442" s="167"/>
      <c r="I442" s="204"/>
      <c r="J442" s="187"/>
      <c r="K442" s="142"/>
      <c r="L442" s="22"/>
      <c r="M442" s="22"/>
      <c r="N442" s="21"/>
      <c r="O442" s="22"/>
      <c r="R442" s="46"/>
      <c r="S442" s="46"/>
      <c r="T442" s="46"/>
      <c r="U442" s="46"/>
    </row>
    <row r="443" spans="1:23" s="8" customFormat="1" ht="27" customHeight="1" outlineLevel="1">
      <c r="A443" s="11" t="s">
        <v>56</v>
      </c>
      <c r="B443" s="425" t="s">
        <v>460</v>
      </c>
      <c r="C443" s="425"/>
      <c r="D443" s="425"/>
      <c r="E443" s="425"/>
      <c r="F443" s="425"/>
      <c r="G443" s="425"/>
      <c r="H443" s="167"/>
      <c r="I443" s="204"/>
      <c r="J443" s="187"/>
      <c r="K443" s="142"/>
      <c r="L443" s="22"/>
      <c r="M443" s="22"/>
      <c r="N443" s="21"/>
      <c r="O443" s="22"/>
      <c r="R443" s="46"/>
      <c r="S443" s="46"/>
      <c r="T443" s="46"/>
      <c r="U443" s="46"/>
    </row>
    <row r="444" spans="1:23" s="8" customFormat="1" ht="70.5" customHeight="1" outlineLevel="1">
      <c r="A444" s="11" t="s">
        <v>56</v>
      </c>
      <c r="B444" s="425" t="s">
        <v>461</v>
      </c>
      <c r="C444" s="425"/>
      <c r="D444" s="425"/>
      <c r="E444" s="425"/>
      <c r="F444" s="425"/>
      <c r="G444" s="425"/>
      <c r="H444" s="167"/>
      <c r="I444" s="204"/>
      <c r="J444" s="187"/>
      <c r="K444" s="142"/>
      <c r="L444" s="22"/>
      <c r="M444" s="22"/>
      <c r="N444" s="21"/>
      <c r="O444" s="22"/>
      <c r="R444" s="46"/>
      <c r="S444" s="46"/>
      <c r="T444" s="46"/>
      <c r="U444" s="46"/>
    </row>
    <row r="445" spans="1:23" s="8" customFormat="1" ht="24.95" customHeight="1" outlineLevel="1">
      <c r="A445" s="11" t="s">
        <v>56</v>
      </c>
      <c r="B445" s="425" t="s">
        <v>462</v>
      </c>
      <c r="C445" s="425"/>
      <c r="D445" s="425"/>
      <c r="E445" s="425"/>
      <c r="F445" s="425"/>
      <c r="G445" s="425"/>
      <c r="H445" s="167"/>
      <c r="I445" s="204"/>
      <c r="J445" s="187"/>
      <c r="K445" s="142"/>
      <c r="L445" s="22"/>
      <c r="M445" s="22"/>
      <c r="N445" s="21"/>
      <c r="O445" s="22"/>
      <c r="R445" s="46"/>
      <c r="S445" s="46"/>
      <c r="T445" s="46"/>
      <c r="U445" s="46"/>
    </row>
    <row r="446" spans="1:23" s="8" customFormat="1" ht="39" customHeight="1" outlineLevel="1">
      <c r="A446" s="11" t="s">
        <v>56</v>
      </c>
      <c r="B446" s="425" t="s">
        <v>463</v>
      </c>
      <c r="C446" s="425"/>
      <c r="D446" s="425"/>
      <c r="E446" s="425"/>
      <c r="F446" s="425"/>
      <c r="G446" s="425"/>
      <c r="H446" s="167"/>
      <c r="I446" s="204"/>
      <c r="J446" s="187"/>
      <c r="K446" s="142"/>
      <c r="L446" s="22"/>
      <c r="M446" s="22"/>
      <c r="N446" s="21"/>
      <c r="O446" s="22"/>
      <c r="R446" s="46"/>
      <c r="S446" s="46"/>
      <c r="T446" s="46"/>
      <c r="U446" s="46"/>
    </row>
    <row r="447" spans="1:23" s="8" customFormat="1" ht="36.950000000000003" customHeight="1" outlineLevel="1">
      <c r="A447" s="11" t="s">
        <v>56</v>
      </c>
      <c r="B447" s="425" t="s">
        <v>464</v>
      </c>
      <c r="C447" s="425"/>
      <c r="D447" s="425"/>
      <c r="E447" s="425"/>
      <c r="F447" s="425"/>
      <c r="G447" s="425"/>
      <c r="H447" s="167"/>
      <c r="I447" s="204"/>
      <c r="J447" s="187"/>
      <c r="K447" s="142"/>
      <c r="L447" s="22"/>
      <c r="M447" s="22"/>
      <c r="N447" s="21"/>
      <c r="O447" s="22"/>
      <c r="R447" s="46"/>
      <c r="S447" s="46"/>
      <c r="T447" s="46"/>
      <c r="U447" s="46"/>
    </row>
    <row r="448" spans="1:23" s="8" customFormat="1" ht="29.1" customHeight="1" outlineLevel="1">
      <c r="A448" s="11" t="s">
        <v>56</v>
      </c>
      <c r="B448" s="425" t="s">
        <v>465</v>
      </c>
      <c r="C448" s="425"/>
      <c r="D448" s="425"/>
      <c r="E448" s="425"/>
      <c r="F448" s="425"/>
      <c r="G448" s="425"/>
      <c r="H448" s="167"/>
      <c r="I448" s="204"/>
      <c r="J448" s="187"/>
      <c r="K448" s="142"/>
      <c r="L448" s="22"/>
      <c r="M448" s="22"/>
      <c r="N448" s="21"/>
      <c r="O448" s="22"/>
      <c r="R448" s="46"/>
      <c r="S448" s="46"/>
      <c r="T448" s="46"/>
      <c r="U448" s="46"/>
    </row>
    <row r="449" spans="1:23" s="8" customFormat="1" ht="41.1" customHeight="1" outlineLevel="1">
      <c r="A449" s="11" t="s">
        <v>56</v>
      </c>
      <c r="B449" s="425" t="s">
        <v>466</v>
      </c>
      <c r="C449" s="425"/>
      <c r="D449" s="425"/>
      <c r="E449" s="425"/>
      <c r="F449" s="425"/>
      <c r="G449" s="425"/>
      <c r="H449" s="167"/>
      <c r="I449" s="204"/>
      <c r="J449" s="187"/>
      <c r="K449" s="142"/>
      <c r="L449" s="22"/>
      <c r="M449" s="22"/>
      <c r="N449" s="21"/>
      <c r="O449" s="22"/>
      <c r="R449" s="46"/>
      <c r="S449" s="46"/>
      <c r="T449" s="46"/>
      <c r="U449" s="46"/>
    </row>
    <row r="450" spans="1:23" s="8" customFormat="1" ht="41.1" customHeight="1" outlineLevel="1">
      <c r="A450" s="11" t="s">
        <v>56</v>
      </c>
      <c r="B450" s="425" t="s">
        <v>467</v>
      </c>
      <c r="C450" s="425"/>
      <c r="D450" s="425"/>
      <c r="E450" s="425"/>
      <c r="F450" s="425"/>
      <c r="G450" s="425"/>
      <c r="H450" s="167"/>
      <c r="I450" s="204"/>
      <c r="J450" s="187"/>
      <c r="K450" s="142"/>
      <c r="L450" s="22"/>
      <c r="M450" s="22"/>
      <c r="N450" s="21"/>
      <c r="O450" s="22"/>
      <c r="R450" s="46"/>
      <c r="S450" s="46"/>
      <c r="T450" s="46"/>
      <c r="U450" s="46"/>
    </row>
    <row r="451" spans="1:23" ht="27" customHeight="1" outlineLevel="1" thickBot="1">
      <c r="B451" s="384"/>
      <c r="C451" s="167"/>
      <c r="D451" s="384"/>
      <c r="E451" s="265"/>
      <c r="F451" s="266"/>
      <c r="G451" s="169"/>
      <c r="H451" s="169"/>
      <c r="J451" s="170"/>
      <c r="L451" s="21"/>
      <c r="M451" s="22"/>
      <c r="N451" s="21"/>
      <c r="O451" s="22"/>
    </row>
    <row r="452" spans="1:23" s="8" customFormat="1" ht="30.95" customHeight="1" thickBot="1">
      <c r="A452" s="11" t="s">
        <v>28</v>
      </c>
      <c r="B452" s="327" t="s">
        <v>468</v>
      </c>
      <c r="C452" s="433" t="s">
        <v>469</v>
      </c>
      <c r="D452" s="433"/>
      <c r="E452" s="397"/>
      <c r="F452" s="398"/>
      <c r="G452" s="399"/>
      <c r="H452" s="400"/>
      <c r="I452" s="397" t="s">
        <v>26</v>
      </c>
      <c r="J452" s="401">
        <f>SUM(J453:J458)</f>
        <v>0</v>
      </c>
      <c r="K452" s="142"/>
      <c r="L452" s="21"/>
      <c r="M452" s="22"/>
      <c r="N452" s="21"/>
      <c r="O452" s="22"/>
      <c r="R452" s="46"/>
      <c r="S452" s="46"/>
      <c r="T452" s="46"/>
      <c r="U452" s="46"/>
    </row>
    <row r="453" spans="1:23" s="8" customFormat="1" ht="35.1" customHeight="1" outlineLevel="1" thickBot="1">
      <c r="A453" s="11"/>
      <c r="B453" s="209" t="s">
        <v>470</v>
      </c>
      <c r="C453" s="429" t="s">
        <v>471</v>
      </c>
      <c r="D453" s="429"/>
      <c r="E453" s="345" t="s">
        <v>164</v>
      </c>
      <c r="F453" s="402">
        <v>271.68</v>
      </c>
      <c r="G453" s="351"/>
      <c r="H453" s="138"/>
      <c r="I453" s="195">
        <v>0</v>
      </c>
      <c r="J453" s="141">
        <f>F453*I453</f>
        <v>0</v>
      </c>
      <c r="K453" s="142"/>
      <c r="L453" s="10" t="s">
        <v>44</v>
      </c>
      <c r="M453" s="11" t="s">
        <v>44</v>
      </c>
      <c r="N453" s="10" t="s">
        <v>44</v>
      </c>
      <c r="O453" s="11" t="s">
        <v>44</v>
      </c>
      <c r="Q453" s="57">
        <f t="shared" ref="Q453:Q458" si="65">F453/$Q$40</f>
        <v>316.82798833819243</v>
      </c>
      <c r="R453" s="46"/>
      <c r="S453" s="107" t="s">
        <v>472</v>
      </c>
      <c r="T453" s="58">
        <v>262.432240925901</v>
      </c>
      <c r="U453" s="58">
        <v>262.432240925901</v>
      </c>
      <c r="V453" s="59">
        <f t="shared" ref="V453:V458" si="66">T453/$V$40</f>
        <v>306.0434296511965</v>
      </c>
      <c r="W453" s="60" t="e">
        <f t="shared" ref="W453:W458" si="67">F453*$V$39</f>
        <v>#REF!</v>
      </c>
    </row>
    <row r="454" spans="1:23" s="8" customFormat="1" ht="30.95" customHeight="1" outlineLevel="1" thickBot="1">
      <c r="A454" s="11"/>
      <c r="B454" s="333" t="s">
        <v>473</v>
      </c>
      <c r="C454" s="429" t="s">
        <v>474</v>
      </c>
      <c r="D454" s="429"/>
      <c r="E454" s="324" t="s">
        <v>164</v>
      </c>
      <c r="F454" s="361">
        <v>212.1</v>
      </c>
      <c r="G454" s="351"/>
      <c r="H454" s="138"/>
      <c r="I454" s="195">
        <v>0</v>
      </c>
      <c r="J454" s="141">
        <f>F454*I454</f>
        <v>0</v>
      </c>
      <c r="K454" s="142"/>
      <c r="L454" s="10" t="s">
        <v>44</v>
      </c>
      <c r="M454" s="11" t="s">
        <v>44</v>
      </c>
      <c r="N454" s="10" t="s">
        <v>44</v>
      </c>
      <c r="O454" s="11" t="s">
        <v>44</v>
      </c>
      <c r="Q454" s="57">
        <f t="shared" si="65"/>
        <v>247.34693877551018</v>
      </c>
      <c r="R454" s="46"/>
      <c r="S454" s="107" t="s">
        <v>441</v>
      </c>
      <c r="T454" s="58">
        <v>204.88528568453501</v>
      </c>
      <c r="U454" s="58">
        <v>204.88528568453501</v>
      </c>
      <c r="V454" s="59">
        <f t="shared" si="66"/>
        <v>238.93327776622158</v>
      </c>
      <c r="W454" s="60" t="e">
        <f t="shared" si="67"/>
        <v>#REF!</v>
      </c>
    </row>
    <row r="455" spans="1:23" s="8" customFormat="1" ht="30.95" customHeight="1" outlineLevel="1" thickBot="1">
      <c r="A455" s="11"/>
      <c r="B455" s="209" t="s">
        <v>475</v>
      </c>
      <c r="C455" s="442" t="s">
        <v>476</v>
      </c>
      <c r="D455" s="442"/>
      <c r="E455" s="324" t="s">
        <v>164</v>
      </c>
      <c r="F455" s="361">
        <v>82.48</v>
      </c>
      <c r="G455" s="362"/>
      <c r="H455" s="138"/>
      <c r="I455" s="195">
        <v>0</v>
      </c>
      <c r="J455" s="141">
        <f>F455*I455</f>
        <v>0</v>
      </c>
      <c r="K455" s="142"/>
      <c r="L455" s="10" t="s">
        <v>44</v>
      </c>
      <c r="M455" s="11" t="s">
        <v>44</v>
      </c>
      <c r="N455" s="10" t="s">
        <v>44</v>
      </c>
      <c r="O455" s="11" t="s">
        <v>44</v>
      </c>
      <c r="Q455" s="57">
        <f t="shared" si="65"/>
        <v>96.186588921282805</v>
      </c>
      <c r="R455" s="46"/>
      <c r="S455" s="107" t="s">
        <v>477</v>
      </c>
      <c r="T455" s="58">
        <v>79.677611099541195</v>
      </c>
      <c r="U455" s="58">
        <v>79.677611099541195</v>
      </c>
      <c r="V455" s="59">
        <f t="shared" si="66"/>
        <v>92.918496909085931</v>
      </c>
      <c r="W455" s="60" t="e">
        <f t="shared" si="67"/>
        <v>#REF!</v>
      </c>
    </row>
    <row r="456" spans="1:23" s="8" customFormat="1" ht="30.95" customHeight="1" outlineLevel="1" thickBot="1">
      <c r="A456" s="11"/>
      <c r="B456" s="333" t="s">
        <v>478</v>
      </c>
      <c r="C456" s="429" t="s">
        <v>479</v>
      </c>
      <c r="D456" s="429"/>
      <c r="E456" s="324" t="s">
        <v>164</v>
      </c>
      <c r="F456" s="361">
        <v>82.48</v>
      </c>
      <c r="G456" s="351"/>
      <c r="H456" s="138"/>
      <c r="I456" s="195">
        <v>0</v>
      </c>
      <c r="J456" s="141">
        <f>IF($I$8="SIM",IF($I$9="SIM",F456*4*I456,F456*2*I456),IF($I$9="SIM",F456*2*I456,F456*I456))</f>
        <v>0</v>
      </c>
      <c r="K456" s="142"/>
      <c r="L456" s="10" t="s">
        <v>44</v>
      </c>
      <c r="M456" s="11" t="s">
        <v>44</v>
      </c>
      <c r="N456" s="10" t="s">
        <v>45</v>
      </c>
      <c r="O456" s="11" t="s">
        <v>45</v>
      </c>
      <c r="Q456" s="57">
        <f t="shared" si="65"/>
        <v>96.186588921282805</v>
      </c>
      <c r="R456" s="46"/>
      <c r="S456" s="107" t="s">
        <v>480</v>
      </c>
      <c r="T456" s="58">
        <v>79.677611099541195</v>
      </c>
      <c r="U456" s="58">
        <v>79.677611099541195</v>
      </c>
      <c r="V456" s="59">
        <f t="shared" si="66"/>
        <v>92.918496909085931</v>
      </c>
      <c r="W456" s="60" t="e">
        <f t="shared" si="67"/>
        <v>#REF!</v>
      </c>
    </row>
    <row r="457" spans="1:23" s="8" customFormat="1" ht="30.95" customHeight="1" outlineLevel="1" thickBot="1">
      <c r="A457" s="11"/>
      <c r="B457" s="209" t="s">
        <v>481</v>
      </c>
      <c r="C457" s="442" t="s">
        <v>482</v>
      </c>
      <c r="D457" s="442"/>
      <c r="E457" s="324" t="s">
        <v>164</v>
      </c>
      <c r="F457" s="361">
        <v>106.05</v>
      </c>
      <c r="G457" s="362"/>
      <c r="H457" s="138"/>
      <c r="I457" s="195">
        <v>0</v>
      </c>
      <c r="J457" s="141">
        <f>IF($I$8="SIM",IF($I$9="SIM",F457*4*I457,F457*2*I457),IF($I$9="SIM",F457*2*I457,F457*I457))</f>
        <v>0</v>
      </c>
      <c r="K457" s="142"/>
      <c r="L457" s="10" t="s">
        <v>44</v>
      </c>
      <c r="M457" s="11" t="s">
        <v>44</v>
      </c>
      <c r="N457" s="10" t="s">
        <v>45</v>
      </c>
      <c r="O457" s="11" t="s">
        <v>45</v>
      </c>
      <c r="Q457" s="57">
        <f t="shared" si="65"/>
        <v>123.67346938775509</v>
      </c>
      <c r="R457" s="46"/>
      <c r="S457" s="107" t="s">
        <v>480</v>
      </c>
      <c r="T457" s="58">
        <v>102.44264284226701</v>
      </c>
      <c r="U457" s="58">
        <v>102.44264284226701</v>
      </c>
      <c r="V457" s="59">
        <f t="shared" si="66"/>
        <v>119.46663888311021</v>
      </c>
      <c r="W457" s="60" t="e">
        <f t="shared" si="67"/>
        <v>#REF!</v>
      </c>
    </row>
    <row r="458" spans="1:23" s="8" customFormat="1" ht="30.95" customHeight="1" outlineLevel="1" thickBot="1">
      <c r="A458" s="11"/>
      <c r="B458" s="333" t="s">
        <v>483</v>
      </c>
      <c r="C458" s="429" t="s">
        <v>484</v>
      </c>
      <c r="D458" s="429"/>
      <c r="E458" s="324" t="s">
        <v>164</v>
      </c>
      <c r="F458" s="361">
        <v>89.56</v>
      </c>
      <c r="G458" s="351"/>
      <c r="H458" s="138"/>
      <c r="I458" s="195">
        <v>0</v>
      </c>
      <c r="J458" s="141">
        <f>IF($I$8="SIM",IF($I$9="SIM",F458*4*I458,F458*2*I458),IF($I$9="SIM",F458*2*I458,F458*I458))</f>
        <v>0</v>
      </c>
      <c r="K458" s="142"/>
      <c r="L458" s="10" t="s">
        <v>44</v>
      </c>
      <c r="M458" s="11" t="s">
        <v>44</v>
      </c>
      <c r="N458" s="10" t="s">
        <v>45</v>
      </c>
      <c r="O458" s="11" t="s">
        <v>45</v>
      </c>
      <c r="Q458" s="57">
        <f t="shared" si="65"/>
        <v>104.44314868804665</v>
      </c>
      <c r="R458" s="46"/>
      <c r="S458" s="107" t="s">
        <v>485</v>
      </c>
      <c r="T458" s="58">
        <v>89.56</v>
      </c>
      <c r="U458" s="58">
        <v>86.510745627413698</v>
      </c>
      <c r="V458" s="59">
        <f t="shared" si="66"/>
        <v>104.44314868804665</v>
      </c>
      <c r="W458" s="60" t="e">
        <f t="shared" si="67"/>
        <v>#REF!</v>
      </c>
    </row>
    <row r="459" spans="1:23" ht="27" customHeight="1" outlineLevel="1">
      <c r="B459" s="384"/>
      <c r="C459" s="167"/>
      <c r="D459" s="384"/>
      <c r="E459" s="265"/>
      <c r="F459" s="266"/>
      <c r="G459" s="169"/>
      <c r="H459" s="169"/>
      <c r="J459" s="170"/>
      <c r="L459" s="21"/>
      <c r="M459" s="22"/>
      <c r="N459" s="21"/>
      <c r="O459" s="22"/>
    </row>
    <row r="460" spans="1:23" s="8" customFormat="1" ht="26.1" customHeight="1" outlineLevel="1">
      <c r="A460" s="11" t="s">
        <v>56</v>
      </c>
      <c r="B460" s="200" t="s">
        <v>57</v>
      </c>
      <c r="C460" s="201"/>
      <c r="D460" s="200"/>
      <c r="E460" s="202"/>
      <c r="F460" s="200"/>
      <c r="G460" s="200"/>
      <c r="H460" s="244"/>
      <c r="I460" s="204"/>
      <c r="J460" s="205"/>
      <c r="K460" s="142"/>
      <c r="L460" s="103"/>
      <c r="M460" s="103"/>
      <c r="N460" s="104"/>
      <c r="O460" s="103"/>
      <c r="R460" s="46"/>
      <c r="S460" s="46"/>
      <c r="T460" s="46"/>
      <c r="U460" s="46"/>
    </row>
    <row r="461" spans="1:23" s="8" customFormat="1" ht="26.1" customHeight="1" outlineLevel="1">
      <c r="A461" s="11" t="s">
        <v>56</v>
      </c>
      <c r="B461" s="425" t="s">
        <v>486</v>
      </c>
      <c r="C461" s="425"/>
      <c r="D461" s="425"/>
      <c r="E461" s="425"/>
      <c r="F461" s="425"/>
      <c r="G461" s="425"/>
      <c r="H461" s="167"/>
      <c r="I461" s="204"/>
      <c r="J461" s="187"/>
      <c r="K461" s="142"/>
      <c r="L461" s="25"/>
      <c r="M461" s="25"/>
      <c r="N461" s="26"/>
      <c r="O461" s="25"/>
      <c r="R461" s="46"/>
      <c r="S461" s="46"/>
      <c r="T461" s="46"/>
      <c r="U461" s="46"/>
    </row>
    <row r="462" spans="1:23" s="8" customFormat="1" ht="59.1" customHeight="1" outlineLevel="1">
      <c r="A462" s="11" t="s">
        <v>56</v>
      </c>
      <c r="B462" s="425" t="s">
        <v>487</v>
      </c>
      <c r="C462" s="425"/>
      <c r="D462" s="425"/>
      <c r="E462" s="425"/>
      <c r="F462" s="425"/>
      <c r="G462" s="425"/>
      <c r="H462" s="167"/>
      <c r="I462" s="204"/>
      <c r="J462" s="187"/>
      <c r="K462" s="142"/>
      <c r="L462" s="25"/>
      <c r="M462" s="25"/>
      <c r="N462" s="26"/>
      <c r="O462" s="25"/>
      <c r="R462" s="46"/>
      <c r="S462" s="46"/>
      <c r="T462" s="46"/>
      <c r="U462" s="46"/>
    </row>
    <row r="463" spans="1:23" ht="27" customHeight="1" outlineLevel="1" thickBot="1">
      <c r="B463" s="384"/>
      <c r="C463" s="167"/>
      <c r="D463" s="384"/>
      <c r="E463" s="265"/>
      <c r="F463" s="266"/>
      <c r="G463" s="169"/>
      <c r="H463" s="169"/>
      <c r="J463" s="170"/>
      <c r="L463" s="21"/>
      <c r="M463" s="22"/>
      <c r="N463" s="21"/>
      <c r="O463" s="22"/>
    </row>
    <row r="464" spans="1:23" s="8" customFormat="1" ht="32.1" customHeight="1" thickBot="1">
      <c r="A464" s="11" t="s">
        <v>28</v>
      </c>
      <c r="B464" s="403" t="s">
        <v>488</v>
      </c>
      <c r="C464" s="433" t="s">
        <v>489</v>
      </c>
      <c r="D464" s="433"/>
      <c r="E464" s="397"/>
      <c r="F464" s="398"/>
      <c r="G464" s="399"/>
      <c r="H464" s="400"/>
      <c r="I464" s="397" t="s">
        <v>26</v>
      </c>
      <c r="J464" s="401">
        <f>SUM(J465:J466)</f>
        <v>0</v>
      </c>
      <c r="K464" s="142"/>
      <c r="L464" s="21"/>
      <c r="M464" s="22"/>
      <c r="N464" s="21"/>
      <c r="O464" s="22"/>
      <c r="R464" s="46"/>
      <c r="S464" s="46"/>
      <c r="T464" s="46"/>
      <c r="U464" s="46"/>
    </row>
    <row r="465" spans="1:23" s="8" customFormat="1" ht="32.1" customHeight="1" outlineLevel="1" thickBot="1">
      <c r="A465" s="11"/>
      <c r="B465" s="244" t="s">
        <v>490</v>
      </c>
      <c r="C465" s="419" t="s">
        <v>491</v>
      </c>
      <c r="D465" s="419"/>
      <c r="E465" s="345" t="s">
        <v>164</v>
      </c>
      <c r="F465" s="392">
        <v>235.67</v>
      </c>
      <c r="G465" s="138"/>
      <c r="H465" s="138"/>
      <c r="I465" s="195">
        <v>0</v>
      </c>
      <c r="J465" s="141">
        <f>F465*I465</f>
        <v>0</v>
      </c>
      <c r="K465" s="142"/>
      <c r="L465" s="10" t="s">
        <v>44</v>
      </c>
      <c r="M465" s="11" t="s">
        <v>44</v>
      </c>
      <c r="N465" s="10" t="s">
        <v>44</v>
      </c>
      <c r="O465" s="11" t="s">
        <v>44</v>
      </c>
      <c r="Q465" s="57">
        <f t="shared" ref="Q465:Q466" si="68">F465/$Q$40</f>
        <v>274.8338192419825</v>
      </c>
      <c r="R465" s="46"/>
      <c r="S465" s="107" t="s">
        <v>492</v>
      </c>
      <c r="T465" s="58">
        <v>227.650317427261</v>
      </c>
      <c r="U465" s="58">
        <v>227.650317427261</v>
      </c>
      <c r="V465" s="59">
        <f t="shared" ref="V465:V466" si="69">T465/$V$40</f>
        <v>265.48141974024605</v>
      </c>
      <c r="W465" s="60" t="e">
        <f t="shared" ref="W465:W466" si="70">F465*$V$39</f>
        <v>#REF!</v>
      </c>
    </row>
    <row r="466" spans="1:23" s="8" customFormat="1" ht="32.1" customHeight="1" outlineLevel="1" thickBot="1">
      <c r="A466" s="11"/>
      <c r="B466" s="209" t="s">
        <v>493</v>
      </c>
      <c r="C466" s="430" t="s">
        <v>494</v>
      </c>
      <c r="D466" s="430"/>
      <c r="E466" s="324" t="s">
        <v>164</v>
      </c>
      <c r="F466" s="350">
        <f>F465</f>
        <v>235.67</v>
      </c>
      <c r="G466" s="362"/>
      <c r="H466" s="138"/>
      <c r="I466" s="195">
        <v>0</v>
      </c>
      <c r="J466" s="141">
        <f>F466*I466</f>
        <v>0</v>
      </c>
      <c r="K466" s="142"/>
      <c r="L466" s="10" t="s">
        <v>44</v>
      </c>
      <c r="M466" s="11" t="s">
        <v>44</v>
      </c>
      <c r="N466" s="10" t="s">
        <v>44</v>
      </c>
      <c r="O466" s="11" t="s">
        <v>44</v>
      </c>
      <c r="Q466" s="57">
        <f t="shared" si="68"/>
        <v>274.8338192419825</v>
      </c>
      <c r="R466" s="46"/>
      <c r="S466" s="107" t="s">
        <v>495</v>
      </c>
      <c r="T466" s="58">
        <v>227.650317427261</v>
      </c>
      <c r="U466" s="58">
        <v>227.650317427261</v>
      </c>
      <c r="V466" s="59">
        <f t="shared" si="69"/>
        <v>265.48141974024605</v>
      </c>
      <c r="W466" s="60" t="e">
        <f t="shared" si="70"/>
        <v>#REF!</v>
      </c>
    </row>
    <row r="467" spans="1:23" s="8" customFormat="1" ht="32.1" customHeight="1" outlineLevel="1" thickBot="1">
      <c r="A467" s="11"/>
      <c r="B467" s="244" t="s">
        <v>496</v>
      </c>
      <c r="C467" s="419" t="s">
        <v>497</v>
      </c>
      <c r="D467" s="419"/>
      <c r="E467" s="162"/>
      <c r="F467" s="404">
        <v>0.02</v>
      </c>
      <c r="G467" s="138"/>
      <c r="H467" s="138"/>
      <c r="I467" s="140"/>
      <c r="J467" s="141"/>
      <c r="K467" s="142"/>
      <c r="L467" s="10" t="s">
        <v>44</v>
      </c>
      <c r="M467" s="11" t="s">
        <v>44</v>
      </c>
      <c r="N467" s="10" t="s">
        <v>44</v>
      </c>
      <c r="O467" s="11" t="s">
        <v>44</v>
      </c>
      <c r="Q467" s="99"/>
      <c r="R467" s="46"/>
      <c r="S467" s="107"/>
      <c r="T467" s="54">
        <v>0.02</v>
      </c>
      <c r="U467" s="54">
        <v>0.02</v>
      </c>
      <c r="V467" s="108" t="e">
        <f>#REF!/$G$43</f>
        <v>#REF!</v>
      </c>
      <c r="W467" s="129"/>
    </row>
    <row r="468" spans="1:23" s="8" customFormat="1" ht="32.1" customHeight="1" outlineLevel="1" thickBot="1">
      <c r="A468" s="11"/>
      <c r="B468" s="209" t="s">
        <v>498</v>
      </c>
      <c r="C468" s="430" t="s">
        <v>499</v>
      </c>
      <c r="D468" s="430"/>
      <c r="E468" s="324" t="s">
        <v>500</v>
      </c>
      <c r="F468" s="405">
        <v>3.3E-4</v>
      </c>
      <c r="G468" s="362"/>
      <c r="H468" s="138"/>
      <c r="I468" s="140"/>
      <c r="J468" s="141"/>
      <c r="K468" s="142"/>
      <c r="L468" s="10" t="s">
        <v>44</v>
      </c>
      <c r="M468" s="11" t="s">
        <v>44</v>
      </c>
      <c r="N468" s="10" t="s">
        <v>44</v>
      </c>
      <c r="O468" s="11" t="s">
        <v>44</v>
      </c>
      <c r="Q468" s="99"/>
      <c r="R468" s="46"/>
      <c r="S468" s="107" t="s">
        <v>500</v>
      </c>
      <c r="T468" s="54">
        <v>3.3E-4</v>
      </c>
      <c r="U468" s="54">
        <v>3.3E-4</v>
      </c>
      <c r="V468" s="108" t="e">
        <f>#REF!/$G$43</f>
        <v>#REF!</v>
      </c>
      <c r="W468" s="129"/>
    </row>
    <row r="469" spans="1:23" s="8" customFormat="1" ht="32.1" customHeight="1" outlineLevel="1" thickBot="1">
      <c r="A469" s="11"/>
      <c r="B469" s="209" t="s">
        <v>501</v>
      </c>
      <c r="C469" s="430" t="s">
        <v>502</v>
      </c>
      <c r="D469" s="430"/>
      <c r="E469" s="324" t="s">
        <v>503</v>
      </c>
      <c r="F469" s="406" t="s">
        <v>504</v>
      </c>
      <c r="G469" s="362"/>
      <c r="H469" s="138"/>
      <c r="I469" s="140"/>
      <c r="J469" s="141"/>
      <c r="K469" s="142"/>
      <c r="L469" s="10" t="s">
        <v>44</v>
      </c>
      <c r="M469" s="11" t="s">
        <v>44</v>
      </c>
      <c r="N469" s="10" t="s">
        <v>44</v>
      </c>
      <c r="O469" s="11" t="s">
        <v>44</v>
      </c>
      <c r="Q469" s="99"/>
      <c r="R469" s="46"/>
      <c r="S469" s="107" t="s">
        <v>503</v>
      </c>
      <c r="T469" s="54" t="s">
        <v>505</v>
      </c>
      <c r="U469" s="54" t="s">
        <v>505</v>
      </c>
      <c r="V469" s="108"/>
      <c r="W469" s="129"/>
    </row>
    <row r="470" spans="1:23" ht="27" customHeight="1" outlineLevel="1">
      <c r="B470" s="375"/>
      <c r="C470" s="201"/>
      <c r="D470" s="375"/>
      <c r="E470" s="289"/>
      <c r="F470" s="290"/>
      <c r="G470" s="256"/>
      <c r="H470" s="169"/>
      <c r="L470" s="21"/>
      <c r="M470" s="22"/>
      <c r="N470" s="21"/>
      <c r="O470" s="22"/>
    </row>
    <row r="471" spans="1:23" s="8" customFormat="1" ht="23.1" customHeight="1" outlineLevel="1">
      <c r="A471" s="11" t="s">
        <v>56</v>
      </c>
      <c r="B471" s="200" t="s">
        <v>57</v>
      </c>
      <c r="C471" s="201"/>
      <c r="D471" s="202"/>
      <c r="E471" s="202"/>
      <c r="F471" s="202"/>
      <c r="G471" s="202"/>
      <c r="H471" s="203"/>
      <c r="I471" s="204"/>
      <c r="J471" s="205"/>
      <c r="K471" s="142"/>
      <c r="L471" s="22"/>
      <c r="M471" s="22"/>
      <c r="N471" s="21"/>
      <c r="O471" s="22"/>
      <c r="R471" s="46"/>
      <c r="S471" s="46"/>
      <c r="T471" s="46"/>
      <c r="U471" s="46"/>
    </row>
    <row r="472" spans="1:23" s="8" customFormat="1" ht="23.1" customHeight="1" outlineLevel="1">
      <c r="A472" s="11" t="s">
        <v>56</v>
      </c>
      <c r="B472" s="425" t="s">
        <v>506</v>
      </c>
      <c r="C472" s="425"/>
      <c r="D472" s="425"/>
      <c r="E472" s="425"/>
      <c r="F472" s="425"/>
      <c r="G472" s="425"/>
      <c r="H472" s="167"/>
      <c r="I472" s="204"/>
      <c r="J472" s="187"/>
      <c r="K472" s="142"/>
      <c r="L472" s="22"/>
      <c r="M472" s="22"/>
      <c r="N472" s="21"/>
      <c r="O472" s="22"/>
      <c r="R472" s="46"/>
      <c r="S472" s="46"/>
      <c r="T472" s="46"/>
      <c r="U472" s="46"/>
    </row>
    <row r="473" spans="1:23" s="8" customFormat="1" ht="47.1" customHeight="1" outlineLevel="1">
      <c r="A473" s="11" t="s">
        <v>56</v>
      </c>
      <c r="B473" s="425" t="s">
        <v>507</v>
      </c>
      <c r="C473" s="425"/>
      <c r="D473" s="425"/>
      <c r="E473" s="425"/>
      <c r="F473" s="425"/>
      <c r="G473" s="425"/>
      <c r="H473" s="167"/>
      <c r="I473" s="204"/>
      <c r="J473" s="187"/>
      <c r="K473" s="142"/>
      <c r="L473" s="22"/>
      <c r="M473" s="22"/>
      <c r="N473" s="21"/>
      <c r="O473" s="22"/>
      <c r="R473" s="46"/>
      <c r="S473" s="46"/>
      <c r="T473" s="46"/>
      <c r="U473" s="46"/>
    </row>
    <row r="474" spans="1:23" ht="27" customHeight="1" outlineLevel="1" thickBot="1">
      <c r="A474" s="11" t="s">
        <v>56</v>
      </c>
      <c r="B474" s="375"/>
      <c r="C474" s="201"/>
      <c r="D474" s="375"/>
      <c r="E474" s="289"/>
      <c r="F474" s="290"/>
      <c r="G474" s="256"/>
      <c r="H474" s="169"/>
      <c r="J474" s="170"/>
      <c r="L474" s="127"/>
      <c r="M474" s="127"/>
      <c r="N474" s="128"/>
      <c r="O474" s="127"/>
    </row>
    <row r="475" spans="1:23" s="8" customFormat="1" ht="29.1" customHeight="1" thickBot="1">
      <c r="A475" s="11" t="s">
        <v>56</v>
      </c>
      <c r="B475" s="209" t="s">
        <v>508</v>
      </c>
      <c r="C475" s="430" t="s">
        <v>509</v>
      </c>
      <c r="D475" s="430"/>
      <c r="E475" s="324"/>
      <c r="F475" s="406"/>
      <c r="G475" s="362"/>
      <c r="H475" s="162"/>
      <c r="I475" s="204"/>
      <c r="J475" s="187"/>
      <c r="K475" s="142"/>
      <c r="L475" s="103"/>
      <c r="M475" s="103"/>
      <c r="N475" s="104"/>
      <c r="O475" s="103"/>
      <c r="R475" s="46"/>
      <c r="S475" s="46"/>
      <c r="T475" s="46"/>
      <c r="U475" s="46"/>
    </row>
    <row r="476" spans="1:23" s="8" customFormat="1" ht="114.95" customHeight="1">
      <c r="A476" s="11" t="s">
        <v>56</v>
      </c>
      <c r="B476" s="425" t="s">
        <v>510</v>
      </c>
      <c r="C476" s="425"/>
      <c r="D476" s="425"/>
      <c r="E476" s="425"/>
      <c r="F476" s="425"/>
      <c r="G476" s="425"/>
      <c r="H476" s="167"/>
      <c r="I476" s="204"/>
      <c r="J476" s="187"/>
      <c r="K476" s="142"/>
      <c r="L476" s="22"/>
      <c r="M476" s="22"/>
      <c r="N476" s="21"/>
      <c r="O476" s="22"/>
      <c r="R476" s="46"/>
      <c r="S476" s="46"/>
      <c r="T476" s="46"/>
      <c r="U476" s="46"/>
    </row>
    <row r="477" spans="1:23" s="8" customFormat="1" ht="41.25" customHeight="1">
      <c r="A477" s="11" t="s">
        <v>56</v>
      </c>
      <c r="B477" s="425" t="s">
        <v>511</v>
      </c>
      <c r="C477" s="425"/>
      <c r="D477" s="425"/>
      <c r="E477" s="425"/>
      <c r="F477" s="425"/>
      <c r="G477" s="425"/>
      <c r="H477" s="167"/>
      <c r="I477" s="204"/>
      <c r="J477" s="187"/>
      <c r="K477" s="142"/>
      <c r="L477" s="22"/>
      <c r="M477" s="22"/>
      <c r="N477" s="21"/>
      <c r="O477" s="22"/>
      <c r="R477" s="46"/>
      <c r="S477" s="46"/>
      <c r="T477" s="46"/>
      <c r="U477" s="46"/>
    </row>
    <row r="478" spans="1:23" s="8" customFormat="1" ht="53.1" customHeight="1">
      <c r="A478" s="11" t="s">
        <v>56</v>
      </c>
      <c r="B478" s="425" t="s">
        <v>512</v>
      </c>
      <c r="C478" s="425"/>
      <c r="D478" s="425"/>
      <c r="E478" s="425"/>
      <c r="F478" s="425"/>
      <c r="G478" s="425"/>
      <c r="H478" s="167"/>
      <c r="I478" s="204"/>
      <c r="J478" s="187"/>
      <c r="K478" s="142"/>
      <c r="L478" s="22"/>
      <c r="M478" s="22"/>
      <c r="N478" s="21"/>
      <c r="O478" s="22"/>
      <c r="R478" s="46"/>
      <c r="S478" s="46"/>
      <c r="T478" s="46"/>
      <c r="U478" s="46"/>
    </row>
    <row r="479" spans="1:23" s="8" customFormat="1" ht="24" customHeight="1">
      <c r="A479" s="11" t="s">
        <v>56</v>
      </c>
      <c r="B479" s="425" t="s">
        <v>513</v>
      </c>
      <c r="C479" s="425"/>
      <c r="D479" s="425"/>
      <c r="E479" s="425"/>
      <c r="F479" s="425"/>
      <c r="G479" s="425"/>
      <c r="H479" s="167"/>
      <c r="I479" s="204"/>
      <c r="J479" s="187"/>
      <c r="K479" s="142"/>
      <c r="L479" s="22"/>
      <c r="M479" s="22"/>
      <c r="N479" s="21"/>
      <c r="O479" s="22"/>
      <c r="R479" s="46"/>
      <c r="S479" s="46"/>
      <c r="T479" s="46"/>
      <c r="U479" s="46"/>
    </row>
    <row r="480" spans="1:23" s="8" customFormat="1" ht="23.1" customHeight="1">
      <c r="A480" s="11" t="s">
        <v>56</v>
      </c>
      <c r="B480" s="425" t="s">
        <v>514</v>
      </c>
      <c r="C480" s="425"/>
      <c r="D480" s="425"/>
      <c r="E480" s="425"/>
      <c r="F480" s="425"/>
      <c r="G480" s="425"/>
      <c r="H480" s="167"/>
      <c r="I480" s="204"/>
      <c r="J480" s="187"/>
      <c r="K480" s="142"/>
      <c r="L480" s="22"/>
      <c r="M480" s="22"/>
      <c r="N480" s="21"/>
      <c r="O480" s="22"/>
      <c r="R480" s="46"/>
      <c r="S480" s="46"/>
      <c r="T480" s="46"/>
      <c r="U480" s="46"/>
    </row>
    <row r="481" spans="1:23" s="8" customFormat="1" ht="36.950000000000003" customHeight="1">
      <c r="A481" s="11" t="s">
        <v>56</v>
      </c>
      <c r="B481" s="425" t="s">
        <v>515</v>
      </c>
      <c r="C481" s="425"/>
      <c r="D481" s="425"/>
      <c r="E481" s="425"/>
      <c r="F481" s="425"/>
      <c r="G481" s="425"/>
      <c r="H481" s="167"/>
      <c r="I481" s="204"/>
      <c r="J481" s="187"/>
      <c r="K481" s="142"/>
      <c r="L481" s="22"/>
      <c r="M481" s="22"/>
      <c r="N481" s="21"/>
      <c r="O481" s="22"/>
      <c r="R481" s="46"/>
      <c r="S481" s="46"/>
      <c r="T481" s="46"/>
      <c r="U481" s="46"/>
    </row>
    <row r="482" spans="1:23" s="8" customFormat="1" ht="23.1" customHeight="1">
      <c r="A482" s="11" t="s">
        <v>56</v>
      </c>
      <c r="B482" s="425" t="s">
        <v>516</v>
      </c>
      <c r="C482" s="425"/>
      <c r="D482" s="425"/>
      <c r="E482" s="425"/>
      <c r="F482" s="425"/>
      <c r="G482" s="425"/>
      <c r="H482" s="167"/>
      <c r="I482" s="204"/>
      <c r="J482" s="187"/>
      <c r="K482" s="142"/>
      <c r="L482" s="22"/>
      <c r="M482" s="22"/>
      <c r="N482" s="21"/>
      <c r="O482" s="22"/>
      <c r="R482" s="46"/>
      <c r="S482" s="46"/>
      <c r="T482" s="46"/>
      <c r="U482" s="46"/>
    </row>
    <row r="483" spans="1:23" s="8" customFormat="1" ht="51" customHeight="1">
      <c r="A483" s="11" t="s">
        <v>56</v>
      </c>
      <c r="B483" s="425" t="s">
        <v>517</v>
      </c>
      <c r="C483" s="425"/>
      <c r="D483" s="425"/>
      <c r="E483" s="425"/>
      <c r="F483" s="425"/>
      <c r="G483" s="425"/>
      <c r="H483" s="167"/>
      <c r="I483" s="204"/>
      <c r="J483" s="187"/>
      <c r="K483" s="142"/>
      <c r="L483" s="22"/>
      <c r="M483" s="22"/>
      <c r="N483" s="21"/>
      <c r="O483" s="22"/>
      <c r="R483" s="46"/>
      <c r="S483" s="46"/>
      <c r="T483" s="46"/>
      <c r="U483" s="46"/>
    </row>
    <row r="484" spans="1:23" s="8" customFormat="1" ht="66" customHeight="1">
      <c r="A484" s="11" t="s">
        <v>56</v>
      </c>
      <c r="B484" s="425" t="s">
        <v>518</v>
      </c>
      <c r="C484" s="425"/>
      <c r="D484" s="425"/>
      <c r="E484" s="425"/>
      <c r="F484" s="425"/>
      <c r="G484" s="425"/>
      <c r="H484" s="167"/>
      <c r="I484" s="204"/>
      <c r="J484" s="187"/>
      <c r="K484" s="142"/>
      <c r="L484" s="22"/>
      <c r="M484" s="22"/>
      <c r="N484" s="21"/>
      <c r="O484" s="22"/>
      <c r="R484" s="46"/>
      <c r="S484" s="46"/>
      <c r="T484" s="46"/>
      <c r="U484" s="46"/>
    </row>
    <row r="485" spans="1:23" s="8" customFormat="1" ht="62.1" customHeight="1">
      <c r="A485" s="11" t="s">
        <v>56</v>
      </c>
      <c r="B485" s="425" t="s">
        <v>519</v>
      </c>
      <c r="C485" s="425"/>
      <c r="D485" s="425"/>
      <c r="E485" s="425"/>
      <c r="F485" s="425"/>
      <c r="G485" s="425"/>
      <c r="H485" s="167"/>
      <c r="I485" s="204"/>
      <c r="J485" s="187"/>
      <c r="K485" s="142"/>
      <c r="L485" s="22"/>
      <c r="M485" s="22"/>
      <c r="N485" s="21"/>
      <c r="O485" s="22"/>
      <c r="R485" s="46"/>
      <c r="S485" s="46"/>
      <c r="T485" s="46"/>
      <c r="U485" s="46"/>
    </row>
    <row r="486" spans="1:23" s="8" customFormat="1" ht="36.950000000000003" customHeight="1">
      <c r="A486" s="11" t="s">
        <v>56</v>
      </c>
      <c r="B486" s="425" t="s">
        <v>520</v>
      </c>
      <c r="C486" s="425"/>
      <c r="D486" s="425"/>
      <c r="E486" s="425"/>
      <c r="F486" s="425"/>
      <c r="G486" s="425"/>
      <c r="H486" s="167"/>
      <c r="I486" s="204"/>
      <c r="J486" s="187"/>
      <c r="K486" s="142"/>
      <c r="L486" s="22"/>
      <c r="M486" s="22"/>
      <c r="N486" s="21"/>
      <c r="O486" s="22"/>
      <c r="R486" s="46"/>
      <c r="S486" s="46"/>
      <c r="T486" s="46"/>
      <c r="U486" s="46"/>
    </row>
    <row r="487" spans="1:23" s="8" customFormat="1" ht="138" customHeight="1">
      <c r="A487" s="11" t="s">
        <v>56</v>
      </c>
      <c r="B487" s="425" t="s">
        <v>521</v>
      </c>
      <c r="C487" s="425"/>
      <c r="D487" s="425"/>
      <c r="E487" s="425"/>
      <c r="F487" s="425"/>
      <c r="G487" s="425"/>
      <c r="H487" s="167"/>
      <c r="I487" s="204"/>
      <c r="J487" s="187"/>
      <c r="K487" s="142"/>
      <c r="L487" s="22"/>
      <c r="M487" s="22"/>
      <c r="N487" s="21"/>
      <c r="O487" s="22"/>
      <c r="R487" s="46"/>
      <c r="S487" s="46"/>
      <c r="T487" s="46"/>
      <c r="U487" s="46"/>
    </row>
    <row r="488" spans="1:23" s="8" customFormat="1" ht="45.95" customHeight="1">
      <c r="A488" s="11" t="s">
        <v>56</v>
      </c>
      <c r="B488" s="425" t="s">
        <v>522</v>
      </c>
      <c r="C488" s="425"/>
      <c r="D488" s="425"/>
      <c r="E488" s="425"/>
      <c r="F488" s="425"/>
      <c r="G488" s="425"/>
      <c r="H488" s="167"/>
      <c r="I488" s="204"/>
      <c r="J488" s="187"/>
      <c r="K488" s="142"/>
      <c r="L488" s="22"/>
      <c r="M488" s="22"/>
      <c r="N488" s="21"/>
      <c r="O488" s="22"/>
      <c r="R488" s="46"/>
      <c r="S488" s="46"/>
      <c r="T488" s="46"/>
      <c r="U488" s="46"/>
    </row>
    <row r="489" spans="1:23" s="8" customFormat="1" ht="48" customHeight="1">
      <c r="A489" s="11" t="s">
        <v>56</v>
      </c>
      <c r="B489" s="425" t="s">
        <v>523</v>
      </c>
      <c r="C489" s="425"/>
      <c r="D489" s="425"/>
      <c r="E489" s="425"/>
      <c r="F489" s="425"/>
      <c r="G489" s="425"/>
      <c r="H489" s="167"/>
      <c r="I489" s="204"/>
      <c r="J489" s="187"/>
      <c r="K489" s="142"/>
      <c r="L489" s="22"/>
      <c r="M489" s="22"/>
      <c r="N489" s="21"/>
      <c r="O489" s="22"/>
      <c r="R489" s="46"/>
      <c r="S489" s="46"/>
      <c r="T489" s="46"/>
      <c r="U489" s="46"/>
    </row>
    <row r="490" spans="1:23" s="8" customFormat="1" ht="87.95" customHeight="1">
      <c r="A490" s="11" t="s">
        <v>56</v>
      </c>
      <c r="B490" s="432" t="s">
        <v>524</v>
      </c>
      <c r="C490" s="432"/>
      <c r="D490" s="432"/>
      <c r="E490" s="432"/>
      <c r="F490" s="432"/>
      <c r="G490" s="432"/>
      <c r="H490" s="167"/>
      <c r="I490" s="204"/>
      <c r="J490" s="187"/>
      <c r="K490" s="142"/>
      <c r="L490" s="22"/>
      <c r="M490" s="22"/>
      <c r="N490" s="21"/>
      <c r="O490" s="22"/>
      <c r="Q490" s="130">
        <f>S490/0.8575</f>
        <v>5.8309037900874635E-3</v>
      </c>
      <c r="R490" s="131" t="s">
        <v>525</v>
      </c>
      <c r="S490" s="132">
        <v>5.0000000000000001E-3</v>
      </c>
      <c r="T490" s="133">
        <v>5.0000000000000001E-3</v>
      </c>
      <c r="U490" s="134">
        <f>T490/0.8575</f>
        <v>5.8309037900874635E-3</v>
      </c>
      <c r="V490" s="135"/>
      <c r="W490" s="136" t="e">
        <f>T490/$G$41</f>
        <v>#DIV/0!</v>
      </c>
    </row>
    <row r="491" spans="1:23" s="8" customFormat="1" ht="27.95" customHeight="1">
      <c r="A491" s="11" t="s">
        <v>56</v>
      </c>
      <c r="B491" s="425" t="s">
        <v>526</v>
      </c>
      <c r="C491" s="425"/>
      <c r="D491" s="425"/>
      <c r="E491" s="425"/>
      <c r="F491" s="425"/>
      <c r="G491" s="425"/>
      <c r="H491" s="167"/>
      <c r="I491" s="204"/>
      <c r="J491" s="187"/>
      <c r="K491" s="142"/>
      <c r="L491" s="22"/>
      <c r="M491" s="22"/>
      <c r="N491" s="21"/>
      <c r="O491" s="22"/>
      <c r="R491" s="46"/>
      <c r="S491" s="46"/>
      <c r="T491" s="46"/>
      <c r="U491" s="46"/>
    </row>
    <row r="492" spans="1:23" ht="27" customHeight="1">
      <c r="A492" s="11" t="s">
        <v>56</v>
      </c>
      <c r="B492" s="384"/>
      <c r="C492" s="167"/>
      <c r="D492" s="384"/>
      <c r="E492" s="265"/>
      <c r="F492" s="266"/>
      <c r="G492" s="169"/>
      <c r="H492" s="169"/>
      <c r="J492" s="170"/>
      <c r="L492" s="127"/>
      <c r="M492" s="127"/>
      <c r="N492" s="128"/>
      <c r="O492" s="127"/>
    </row>
  </sheetData>
  <sheetProtection algorithmName="SHA-512" hashValue="of0S7x0NwBGjrohVIaBa+j5/K44LDE8SACQknPbG1avAxADKUVFqjSudU7rW4mg0I8CKsQqhO40WFAFihZGLNg==" saltValue="gvrRV1nsilSRDg5LsCn0jA==" spinCount="100000" sheet="1" objects="1" scenarios="1" insertHyperlinks="0" autoFilter="0"/>
  <protectedRanges>
    <protectedRange sqref="I6:I9 I46:I466 I4" name="Intervalo1"/>
  </protectedRanges>
  <autoFilter ref="B38:K492" xr:uid="{00000000-0009-0000-0000-000000000000}"/>
  <mergeCells count="343">
    <mergeCell ref="G11:I11"/>
    <mergeCell ref="G13:I13"/>
    <mergeCell ref="C18:D18"/>
    <mergeCell ref="E18:F18"/>
    <mergeCell ref="C21:D21"/>
    <mergeCell ref="C30:D30"/>
    <mergeCell ref="C40:D40"/>
    <mergeCell ref="C41:G41"/>
    <mergeCell ref="C43:D43"/>
    <mergeCell ref="C11:F13"/>
    <mergeCell ref="C14:G17"/>
    <mergeCell ref="C44:D44"/>
    <mergeCell ref="C45:D45"/>
    <mergeCell ref="B54:G54"/>
    <mergeCell ref="B55:G55"/>
    <mergeCell ref="B56:G56"/>
    <mergeCell ref="B57:G57"/>
    <mergeCell ref="C59:F59"/>
    <mergeCell ref="C60:D60"/>
    <mergeCell ref="C63:D63"/>
    <mergeCell ref="C46:D47"/>
    <mergeCell ref="C48:D49"/>
    <mergeCell ref="C61:D62"/>
    <mergeCell ref="C50:D51"/>
    <mergeCell ref="B66:G66"/>
    <mergeCell ref="B67:G67"/>
    <mergeCell ref="B68:G68"/>
    <mergeCell ref="C71:D71"/>
    <mergeCell ref="C72:D72"/>
    <mergeCell ref="C73:D73"/>
    <mergeCell ref="C74:D74"/>
    <mergeCell ref="C75:D75"/>
    <mergeCell ref="B77:G77"/>
    <mergeCell ref="C79:D79"/>
    <mergeCell ref="C80:D80"/>
    <mergeCell ref="C81:D81"/>
    <mergeCell ref="C82:D82"/>
    <mergeCell ref="C83:D83"/>
    <mergeCell ref="C84:D84"/>
    <mergeCell ref="C85:D85"/>
    <mergeCell ref="C86:D86"/>
    <mergeCell ref="B89:G89"/>
    <mergeCell ref="B90:G90"/>
    <mergeCell ref="B91:G91"/>
    <mergeCell ref="B92:G92"/>
    <mergeCell ref="C94:D94"/>
    <mergeCell ref="C95:D95"/>
    <mergeCell ref="C96:D96"/>
    <mergeCell ref="C97:D97"/>
    <mergeCell ref="B100:G100"/>
    <mergeCell ref="B101:G101"/>
    <mergeCell ref="B102:G102"/>
    <mergeCell ref="B103:G103"/>
    <mergeCell ref="C106:F106"/>
    <mergeCell ref="C112:D112"/>
    <mergeCell ref="C113:D113"/>
    <mergeCell ref="B117:G117"/>
    <mergeCell ref="B118:G118"/>
    <mergeCell ref="B119:G119"/>
    <mergeCell ref="B120:G120"/>
    <mergeCell ref="C108:D109"/>
    <mergeCell ref="C110:D111"/>
    <mergeCell ref="C122:F122"/>
    <mergeCell ref="C132:D132"/>
    <mergeCell ref="B135:G135"/>
    <mergeCell ref="C137:F137"/>
    <mergeCell ref="C139:D139"/>
    <mergeCell ref="C141:D141"/>
    <mergeCell ref="C143:D143"/>
    <mergeCell ref="B147:G147"/>
    <mergeCell ref="B148:G148"/>
    <mergeCell ref="C124:D125"/>
    <mergeCell ref="C126:D127"/>
    <mergeCell ref="C128:D129"/>
    <mergeCell ref="C130:D131"/>
    <mergeCell ref="C150:F150"/>
    <mergeCell ref="C151:D151"/>
    <mergeCell ref="C152:D152"/>
    <mergeCell ref="C153:D153"/>
    <mergeCell ref="B156:G156"/>
    <mergeCell ref="C158:D158"/>
    <mergeCell ref="C160:D160"/>
    <mergeCell ref="C162:D162"/>
    <mergeCell ref="C164:D164"/>
    <mergeCell ref="C166:D166"/>
    <mergeCell ref="C168:D168"/>
    <mergeCell ref="C170:D170"/>
    <mergeCell ref="C172:D172"/>
    <mergeCell ref="C174:D174"/>
    <mergeCell ref="B196:G196"/>
    <mergeCell ref="B197:G197"/>
    <mergeCell ref="B198:G198"/>
    <mergeCell ref="B199:G199"/>
    <mergeCell ref="C180:D181"/>
    <mergeCell ref="C178:D179"/>
    <mergeCell ref="C182:D183"/>
    <mergeCell ref="C176:D177"/>
    <mergeCell ref="C184:D185"/>
    <mergeCell ref="C191:D193"/>
    <mergeCell ref="C188:D190"/>
    <mergeCell ref="C186:D187"/>
    <mergeCell ref="B242:G242"/>
    <mergeCell ref="B243:G243"/>
    <mergeCell ref="B244:G244"/>
    <mergeCell ref="B200:G200"/>
    <mergeCell ref="B201:G201"/>
    <mergeCell ref="B202:G202"/>
    <mergeCell ref="B203:G203"/>
    <mergeCell ref="B204:G204"/>
    <mergeCell ref="B205:G205"/>
    <mergeCell ref="B206:G206"/>
    <mergeCell ref="B207:G207"/>
    <mergeCell ref="C209:D209"/>
    <mergeCell ref="B212:B214"/>
    <mergeCell ref="B215:B217"/>
    <mergeCell ref="B218:B220"/>
    <mergeCell ref="B221:B223"/>
    <mergeCell ref="B227:B228"/>
    <mergeCell ref="B229:B230"/>
    <mergeCell ref="B231:B233"/>
    <mergeCell ref="B234:B236"/>
    <mergeCell ref="C224:D224"/>
    <mergeCell ref="C225:D225"/>
    <mergeCell ref="C226:D226"/>
    <mergeCell ref="B239:G239"/>
    <mergeCell ref="C258:D258"/>
    <mergeCell ref="C260:D260"/>
    <mergeCell ref="C262:D262"/>
    <mergeCell ref="C264:D264"/>
    <mergeCell ref="C266:D266"/>
    <mergeCell ref="C268:D268"/>
    <mergeCell ref="B272:G272"/>
    <mergeCell ref="B273:G273"/>
    <mergeCell ref="B274:G274"/>
    <mergeCell ref="C276:D276"/>
    <mergeCell ref="B283:G283"/>
    <mergeCell ref="C285:D285"/>
    <mergeCell ref="C287:D287"/>
    <mergeCell ref="C289:D289"/>
    <mergeCell ref="C291:D291"/>
    <mergeCell ref="C293:D293"/>
    <mergeCell ref="C295:D295"/>
    <mergeCell ref="C296:D296"/>
    <mergeCell ref="B279:B280"/>
    <mergeCell ref="B277:B278"/>
    <mergeCell ref="C297:D297"/>
    <mergeCell ref="B300:G300"/>
    <mergeCell ref="B301:G301"/>
    <mergeCell ref="B302:G302"/>
    <mergeCell ref="B303:G303"/>
    <mergeCell ref="B304:G304"/>
    <mergeCell ref="C306:D306"/>
    <mergeCell ref="C308:D308"/>
    <mergeCell ref="C310:D310"/>
    <mergeCell ref="C311:D311"/>
    <mergeCell ref="B330:G330"/>
    <mergeCell ref="B331:G331"/>
    <mergeCell ref="B332:G332"/>
    <mergeCell ref="B333:G333"/>
    <mergeCell ref="B334:G334"/>
    <mergeCell ref="B335:G335"/>
    <mergeCell ref="B336:G336"/>
    <mergeCell ref="C338:D338"/>
    <mergeCell ref="B312:B315"/>
    <mergeCell ref="B316:B319"/>
    <mergeCell ref="B320:B323"/>
    <mergeCell ref="B324:B327"/>
    <mergeCell ref="C312:D315"/>
    <mergeCell ref="C320:D323"/>
    <mergeCell ref="C316:D319"/>
    <mergeCell ref="C324:D327"/>
    <mergeCell ref="C340:D340"/>
    <mergeCell ref="C341:D341"/>
    <mergeCell ref="C343:D343"/>
    <mergeCell ref="C345:D345"/>
    <mergeCell ref="C347:D347"/>
    <mergeCell ref="C348:D348"/>
    <mergeCell ref="C350:D350"/>
    <mergeCell ref="C351:D351"/>
    <mergeCell ref="C353:D353"/>
    <mergeCell ref="C354:D354"/>
    <mergeCell ref="C355:D355"/>
    <mergeCell ref="C356:D356"/>
    <mergeCell ref="C357:D357"/>
    <mergeCell ref="C359:D359"/>
    <mergeCell ref="C360:D360"/>
    <mergeCell ref="C361:D361"/>
    <mergeCell ref="C362:D362"/>
    <mergeCell ref="C363:D363"/>
    <mergeCell ref="C365:D365"/>
    <mergeCell ref="B368:G368"/>
    <mergeCell ref="B369:G369"/>
    <mergeCell ref="B370:G370"/>
    <mergeCell ref="B371:G371"/>
    <mergeCell ref="B372:G372"/>
    <mergeCell ref="B373:G373"/>
    <mergeCell ref="B374:G374"/>
    <mergeCell ref="B375:G375"/>
    <mergeCell ref="B376:G376"/>
    <mergeCell ref="B377:G377"/>
    <mergeCell ref="B378:G378"/>
    <mergeCell ref="B379:G379"/>
    <mergeCell ref="B380:G380"/>
    <mergeCell ref="B381:G381"/>
    <mergeCell ref="B382:G382"/>
    <mergeCell ref="B383:G383"/>
    <mergeCell ref="C385:D385"/>
    <mergeCell ref="C388:D388"/>
    <mergeCell ref="C390:D390"/>
    <mergeCell ref="C392:D392"/>
    <mergeCell ref="C394:D394"/>
    <mergeCell ref="C395:D395"/>
    <mergeCell ref="C400:D400"/>
    <mergeCell ref="C403:D403"/>
    <mergeCell ref="C404:D404"/>
    <mergeCell ref="C405:D405"/>
    <mergeCell ref="C401:D402"/>
    <mergeCell ref="C396:D399"/>
    <mergeCell ref="C430:D430"/>
    <mergeCell ref="C431:D431"/>
    <mergeCell ref="C432:D432"/>
    <mergeCell ref="C433:D433"/>
    <mergeCell ref="C434:D434"/>
    <mergeCell ref="C435:D435"/>
    <mergeCell ref="C436:D436"/>
    <mergeCell ref="C437:D437"/>
    <mergeCell ref="B440:G440"/>
    <mergeCell ref="C455:D455"/>
    <mergeCell ref="C456:D456"/>
    <mergeCell ref="C457:D457"/>
    <mergeCell ref="C458:D458"/>
    <mergeCell ref="B461:G461"/>
    <mergeCell ref="B441:G441"/>
    <mergeCell ref="B442:G442"/>
    <mergeCell ref="B443:G443"/>
    <mergeCell ref="B444:G444"/>
    <mergeCell ref="B445:G445"/>
    <mergeCell ref="B446:G446"/>
    <mergeCell ref="B447:G447"/>
    <mergeCell ref="B448:G448"/>
    <mergeCell ref="B449:G449"/>
    <mergeCell ref="B491:G491"/>
    <mergeCell ref="B46:B47"/>
    <mergeCell ref="B48:B49"/>
    <mergeCell ref="B50:B51"/>
    <mergeCell ref="B108:B109"/>
    <mergeCell ref="B110:B111"/>
    <mergeCell ref="B124:B127"/>
    <mergeCell ref="B128:B131"/>
    <mergeCell ref="B176:B177"/>
    <mergeCell ref="B178:B179"/>
    <mergeCell ref="B180:B181"/>
    <mergeCell ref="B182:B183"/>
    <mergeCell ref="B184:B185"/>
    <mergeCell ref="B186:B187"/>
    <mergeCell ref="B188:B190"/>
    <mergeCell ref="B191:B193"/>
    <mergeCell ref="B210:B211"/>
    <mergeCell ref="C475:D475"/>
    <mergeCell ref="B476:G476"/>
    <mergeCell ref="B477:G477"/>
    <mergeCell ref="B478:G478"/>
    <mergeCell ref="B479:G479"/>
    <mergeCell ref="B480:G480"/>
    <mergeCell ref="B481:G481"/>
    <mergeCell ref="C254:D254"/>
    <mergeCell ref="C256:D256"/>
    <mergeCell ref="B484:G484"/>
    <mergeCell ref="B485:G485"/>
    <mergeCell ref="B486:G486"/>
    <mergeCell ref="B487:G487"/>
    <mergeCell ref="B488:G488"/>
    <mergeCell ref="B489:G489"/>
    <mergeCell ref="B490:G490"/>
    <mergeCell ref="B482:G482"/>
    <mergeCell ref="B483:G483"/>
    <mergeCell ref="B462:G462"/>
    <mergeCell ref="C464:D464"/>
    <mergeCell ref="C465:D465"/>
    <mergeCell ref="C466:D466"/>
    <mergeCell ref="C467:D467"/>
    <mergeCell ref="C468:D468"/>
    <mergeCell ref="C469:D469"/>
    <mergeCell ref="B472:G472"/>
    <mergeCell ref="B473:G473"/>
    <mergeCell ref="B450:G450"/>
    <mergeCell ref="C452:D452"/>
    <mergeCell ref="C453:D453"/>
    <mergeCell ref="C454:D454"/>
    <mergeCell ref="B396:B399"/>
    <mergeCell ref="B401:B402"/>
    <mergeCell ref="B416:B418"/>
    <mergeCell ref="B421:B422"/>
    <mergeCell ref="B423:B424"/>
    <mergeCell ref="B425:B426"/>
    <mergeCell ref="B428:B429"/>
    <mergeCell ref="C428:D429"/>
    <mergeCell ref="C425:D426"/>
    <mergeCell ref="C406:D406"/>
    <mergeCell ref="C407:D407"/>
    <mergeCell ref="C409:D409"/>
    <mergeCell ref="C410:D410"/>
    <mergeCell ref="C412:D412"/>
    <mergeCell ref="C413:D413"/>
    <mergeCell ref="C415:D415"/>
    <mergeCell ref="C419:D419"/>
    <mergeCell ref="C427:D427"/>
    <mergeCell ref="C423:D424"/>
    <mergeCell ref="C421:D422"/>
    <mergeCell ref="C416:D418"/>
    <mergeCell ref="E210:E211"/>
    <mergeCell ref="E212:E213"/>
    <mergeCell ref="E215:E216"/>
    <mergeCell ref="E218:E219"/>
    <mergeCell ref="C227:D228"/>
    <mergeCell ref="C279:D280"/>
    <mergeCell ref="C229:D230"/>
    <mergeCell ref="C231:D233"/>
    <mergeCell ref="C234:D236"/>
    <mergeCell ref="C218:D220"/>
    <mergeCell ref="C221:D223"/>
    <mergeCell ref="C210:D211"/>
    <mergeCell ref="C212:D214"/>
    <mergeCell ref="C215:D217"/>
    <mergeCell ref="C277:D278"/>
    <mergeCell ref="B240:G240"/>
    <mergeCell ref="B241:G241"/>
    <mergeCell ref="B245:G245"/>
    <mergeCell ref="B246:G246"/>
    <mergeCell ref="B247:G247"/>
    <mergeCell ref="B248:G248"/>
    <mergeCell ref="B249:G249"/>
    <mergeCell ref="B250:G250"/>
    <mergeCell ref="C252:D252"/>
    <mergeCell ref="S210:S211"/>
    <mergeCell ref="S212:S213"/>
    <mergeCell ref="S215:S217"/>
    <mergeCell ref="S218:S220"/>
    <mergeCell ref="S221:S223"/>
    <mergeCell ref="S227:S228"/>
    <mergeCell ref="S229:S230"/>
    <mergeCell ref="S314:S315"/>
    <mergeCell ref="S318:S319"/>
  </mergeCells>
  <conditionalFormatting sqref="Q277:Q281">
    <cfRule type="cellIs" dxfId="8" priority="45" operator="notEqual">
      <formula>V277</formula>
    </cfRule>
  </conditionalFormatting>
  <conditionalFormatting sqref="Q287:Q297">
    <cfRule type="cellIs" dxfId="7" priority="44" operator="notEqual">
      <formula>V287</formula>
    </cfRule>
  </conditionalFormatting>
  <conditionalFormatting sqref="Q308:Q327">
    <cfRule type="cellIs" dxfId="6" priority="42" operator="notEqual">
      <formula>V308</formula>
    </cfRule>
  </conditionalFormatting>
  <conditionalFormatting sqref="Q340:Q352">
    <cfRule type="cellIs" dxfId="5" priority="14" operator="notEqual">
      <formula>V340</formula>
    </cfRule>
  </conditionalFormatting>
  <conditionalFormatting sqref="Q354:Q358">
    <cfRule type="cellIs" dxfId="4" priority="41" operator="notEqual">
      <formula>V354</formula>
    </cfRule>
  </conditionalFormatting>
  <conditionalFormatting sqref="Q453:Q458">
    <cfRule type="cellIs" dxfId="3" priority="39" operator="notEqual">
      <formula>V453</formula>
    </cfRule>
  </conditionalFormatting>
  <conditionalFormatting sqref="Q465:Q466">
    <cfRule type="cellIs" dxfId="2" priority="38" operator="notEqual">
      <formula>V465</formula>
    </cfRule>
  </conditionalFormatting>
  <conditionalFormatting sqref="Q490">
    <cfRule type="cellIs" dxfId="1" priority="63" operator="notEqual">
      <formula>U490</formula>
    </cfRule>
  </conditionalFormatting>
  <conditionalFormatting sqref="S490">
    <cfRule type="cellIs" dxfId="0" priority="64" operator="notEqual">
      <formula>#REF!</formula>
    </cfRule>
  </conditionalFormatting>
  <dataValidations count="2">
    <dataValidation type="list" allowBlank="1" showInputMessage="1" showErrorMessage="1" sqref="I6" xr:uid="{00000000-0002-0000-0000-000000000000}">
      <formula1>$S$6:$S$8</formula1>
    </dataValidation>
    <dataValidation type="list" allowBlank="1" showInputMessage="1" showErrorMessage="1" sqref="I8:I9" xr:uid="{00000000-0002-0000-0000-000001000000}">
      <formula1>$T$6:$T$7</formula1>
    </dataValidation>
  </dataValidations>
  <printOptions horizontalCentered="1"/>
  <pageMargins left="0" right="0" top="0.19685039370078741" bottom="0.19685039370078741" header="0" footer="0"/>
  <pageSetup paperSize="9" scale="43" fitToWidth="9" fitToHeight="9" orientation="portrait" r:id="rId1"/>
  <rowBreaks count="3" manualBreakCount="3">
    <brk id="87" max="16383" man="1"/>
    <brk id="136" max="16383" man="1"/>
    <brk id="248" max="16383" man="1"/>
  </rowBreaks>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1" sqref="A11"/>
    </sheetView>
  </sheetViews>
  <sheetFormatPr defaultColWidth="8.85546875" defaultRowHeight="15"/>
  <cols>
    <col min="1" max="1" width="61.140625" customWidth="1"/>
  </cols>
  <sheetData>
    <row r="1" spans="1:1">
      <c r="A1" s="5" t="s">
        <v>35</v>
      </c>
    </row>
    <row r="2" spans="1:1">
      <c r="A2" s="5" t="s">
        <v>527</v>
      </c>
    </row>
    <row r="3" spans="1:1">
      <c r="A3" s="5" t="s">
        <v>528</v>
      </c>
    </row>
    <row r="4" spans="1:1">
      <c r="A4" s="6" t="s">
        <v>529</v>
      </c>
    </row>
    <row r="5" spans="1:1">
      <c r="A5" s="6" t="s">
        <v>530</v>
      </c>
    </row>
    <row r="6" spans="1:1">
      <c r="A6" s="6" t="s">
        <v>531</v>
      </c>
    </row>
    <row r="7" spans="1:1">
      <c r="A7" s="6" t="s">
        <v>532</v>
      </c>
    </row>
    <row r="8" spans="1:1">
      <c r="A8" s="6" t="s">
        <v>533</v>
      </c>
    </row>
    <row r="9" spans="1:1">
      <c r="A9" s="6" t="s">
        <v>534</v>
      </c>
    </row>
    <row r="10" spans="1:1">
      <c r="A10" s="6" t="s">
        <v>535</v>
      </c>
    </row>
    <row r="11" spans="1:1">
      <c r="A11" s="7" t="s">
        <v>536</v>
      </c>
    </row>
    <row r="13" spans="1:1">
      <c r="A13" t="s">
        <v>537</v>
      </c>
    </row>
    <row r="14" spans="1:1">
      <c r="A14" t="s">
        <v>538</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4"/>
  <sheetViews>
    <sheetView workbookViewId="0">
      <selection activeCell="A10" sqref="A10:A11"/>
    </sheetView>
  </sheetViews>
  <sheetFormatPr defaultColWidth="9" defaultRowHeight="15"/>
  <cols>
    <col min="1" max="1" width="61.140625" customWidth="1"/>
  </cols>
  <sheetData>
    <row r="1" spans="1:1">
      <c r="A1" s="5" t="s">
        <v>35</v>
      </c>
    </row>
    <row r="2" spans="1:1">
      <c r="A2" s="5" t="s">
        <v>527</v>
      </c>
    </row>
    <row r="3" spans="1:1">
      <c r="A3" s="5" t="s">
        <v>528</v>
      </c>
    </row>
    <row r="4" spans="1:1">
      <c r="A4" s="6" t="s">
        <v>529</v>
      </c>
    </row>
    <row r="5" spans="1:1">
      <c r="A5" s="6" t="s">
        <v>530</v>
      </c>
    </row>
    <row r="6" spans="1:1">
      <c r="A6" s="6" t="s">
        <v>531</v>
      </c>
    </row>
    <row r="7" spans="1:1">
      <c r="A7" s="6" t="s">
        <v>532</v>
      </c>
    </row>
    <row r="8" spans="1:1">
      <c r="A8" s="6" t="s">
        <v>533</v>
      </c>
    </row>
    <row r="9" spans="1:1">
      <c r="A9" s="6" t="s">
        <v>534</v>
      </c>
    </row>
    <row r="10" spans="1:1">
      <c r="A10" s="6" t="s">
        <v>535</v>
      </c>
    </row>
    <row r="11" spans="1:1">
      <c r="A11" s="7" t="s">
        <v>536</v>
      </c>
    </row>
    <row r="13" spans="1:1">
      <c r="A13" t="s">
        <v>537</v>
      </c>
    </row>
    <row r="14" spans="1:1">
      <c r="A14" t="s">
        <v>538</v>
      </c>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G278"/>
  <sheetViews>
    <sheetView workbookViewId="0">
      <selection activeCell="A278" sqref="A2:A278"/>
    </sheetView>
  </sheetViews>
  <sheetFormatPr defaultColWidth="8.85546875" defaultRowHeight="15"/>
  <cols>
    <col min="1" max="1" width="40.42578125" customWidth="1"/>
  </cols>
  <sheetData>
    <row r="1" spans="1:7">
      <c r="A1" t="s">
        <v>539</v>
      </c>
      <c r="C1" t="s">
        <v>540</v>
      </c>
    </row>
    <row r="2" spans="1:7">
      <c r="A2" s="1" t="s">
        <v>541</v>
      </c>
      <c r="B2">
        <v>1</v>
      </c>
      <c r="F2" s="2"/>
      <c r="G2" s="1"/>
    </row>
    <row r="3" spans="1:7">
      <c r="A3" s="1" t="s">
        <v>542</v>
      </c>
      <c r="B3">
        <v>2</v>
      </c>
      <c r="F3" s="2"/>
      <c r="G3" s="1"/>
    </row>
    <row r="4" spans="1:7">
      <c r="A4" s="1" t="s">
        <v>543</v>
      </c>
      <c r="B4">
        <v>3</v>
      </c>
      <c r="F4" s="2"/>
      <c r="G4" s="1"/>
    </row>
    <row r="5" spans="1:7">
      <c r="A5" s="1" t="s">
        <v>544</v>
      </c>
      <c r="B5">
        <v>4</v>
      </c>
      <c r="F5" s="2"/>
      <c r="G5" s="1"/>
    </row>
    <row r="6" spans="1:7">
      <c r="A6" s="1" t="s">
        <v>545</v>
      </c>
      <c r="B6">
        <v>5</v>
      </c>
      <c r="F6" s="2"/>
      <c r="G6" s="1"/>
    </row>
    <row r="7" spans="1:7">
      <c r="A7" s="1" t="s">
        <v>546</v>
      </c>
      <c r="B7">
        <v>6</v>
      </c>
      <c r="F7" s="2"/>
      <c r="G7" s="1"/>
    </row>
    <row r="8" spans="1:7">
      <c r="A8" s="1" t="s">
        <v>547</v>
      </c>
      <c r="B8">
        <v>7</v>
      </c>
      <c r="F8" s="2"/>
      <c r="G8" s="1"/>
    </row>
    <row r="9" spans="1:7">
      <c r="A9" s="1" t="s">
        <v>548</v>
      </c>
      <c r="B9">
        <v>8</v>
      </c>
      <c r="F9" s="2"/>
      <c r="G9" s="1"/>
    </row>
    <row r="10" spans="1:7">
      <c r="A10" s="1" t="s">
        <v>549</v>
      </c>
      <c r="B10">
        <v>9</v>
      </c>
      <c r="F10" s="2"/>
      <c r="G10" s="1"/>
    </row>
    <row r="11" spans="1:7">
      <c r="A11" s="1" t="s">
        <v>550</v>
      </c>
      <c r="B11">
        <v>10</v>
      </c>
      <c r="F11" s="2"/>
      <c r="G11" s="1"/>
    </row>
    <row r="12" spans="1:7">
      <c r="A12" s="1" t="s">
        <v>551</v>
      </c>
      <c r="B12">
        <v>11</v>
      </c>
      <c r="F12" s="2"/>
      <c r="G12" s="1"/>
    </row>
    <row r="13" spans="1:7">
      <c r="A13" s="1" t="s">
        <v>552</v>
      </c>
      <c r="B13">
        <v>12</v>
      </c>
      <c r="F13" s="2"/>
      <c r="G13" s="1"/>
    </row>
    <row r="14" spans="1:7">
      <c r="A14" s="1" t="s">
        <v>553</v>
      </c>
      <c r="B14">
        <v>13</v>
      </c>
      <c r="F14" s="2"/>
      <c r="G14" s="1"/>
    </row>
    <row r="15" spans="1:7">
      <c r="A15" s="1" t="s">
        <v>554</v>
      </c>
      <c r="B15">
        <v>14</v>
      </c>
      <c r="F15" s="2"/>
      <c r="G15" s="1"/>
    </row>
    <row r="16" spans="1:7">
      <c r="A16" s="1" t="s">
        <v>555</v>
      </c>
      <c r="B16">
        <v>15</v>
      </c>
      <c r="F16" s="2"/>
      <c r="G16" s="1"/>
    </row>
    <row r="17" spans="1:7">
      <c r="A17" s="1" t="s">
        <v>556</v>
      </c>
      <c r="B17">
        <v>16</v>
      </c>
      <c r="F17" s="2"/>
      <c r="G17" s="1"/>
    </row>
    <row r="18" spans="1:7">
      <c r="A18" s="1" t="s">
        <v>557</v>
      </c>
      <c r="B18">
        <v>17</v>
      </c>
      <c r="D18" s="3"/>
      <c r="F18" s="2"/>
      <c r="G18" s="1"/>
    </row>
    <row r="19" spans="1:7">
      <c r="A19" s="1" t="s">
        <v>34</v>
      </c>
      <c r="B19">
        <v>18</v>
      </c>
      <c r="D19" s="3"/>
    </row>
    <row r="20" spans="1:7">
      <c r="A20" s="1" t="s">
        <v>62</v>
      </c>
      <c r="B20">
        <v>19</v>
      </c>
      <c r="D20" s="3"/>
    </row>
    <row r="21" spans="1:7">
      <c r="A21" s="1" t="s">
        <v>93</v>
      </c>
      <c r="B21">
        <v>20</v>
      </c>
      <c r="D21" s="3"/>
    </row>
    <row r="22" spans="1:7">
      <c r="A22" s="1" t="s">
        <v>111</v>
      </c>
      <c r="B22">
        <v>21</v>
      </c>
      <c r="D22" s="3"/>
    </row>
    <row r="23" spans="1:7">
      <c r="A23" s="1" t="s">
        <v>125</v>
      </c>
      <c r="B23">
        <v>22</v>
      </c>
      <c r="D23" s="3"/>
    </row>
    <row r="24" spans="1:7">
      <c r="A24" s="1" t="s">
        <v>146</v>
      </c>
      <c r="B24">
        <v>23</v>
      </c>
      <c r="D24" s="3"/>
    </row>
    <row r="25" spans="1:7">
      <c r="A25" s="1" t="s">
        <v>157</v>
      </c>
      <c r="B25">
        <v>24</v>
      </c>
      <c r="D25" s="3"/>
    </row>
    <row r="26" spans="1:7">
      <c r="A26" s="1" t="s">
        <v>179</v>
      </c>
      <c r="B26">
        <v>25</v>
      </c>
      <c r="D26" s="3"/>
    </row>
    <row r="27" spans="1:7">
      <c r="A27" s="1" t="s">
        <v>181</v>
      </c>
      <c r="B27">
        <v>26</v>
      </c>
      <c r="D27" s="3"/>
    </row>
    <row r="28" spans="1:7">
      <c r="A28" s="1" t="s">
        <v>183</v>
      </c>
      <c r="B28">
        <v>27</v>
      </c>
      <c r="D28" s="3"/>
    </row>
    <row r="29" spans="1:7">
      <c r="A29" s="1" t="s">
        <v>185</v>
      </c>
      <c r="B29">
        <v>28</v>
      </c>
      <c r="D29" s="3"/>
    </row>
    <row r="30" spans="1:7">
      <c r="A30" s="1" t="s">
        <v>187</v>
      </c>
      <c r="B30">
        <v>29</v>
      </c>
      <c r="D30" s="3"/>
    </row>
    <row r="31" spans="1:7">
      <c r="A31" s="1" t="s">
        <v>189</v>
      </c>
      <c r="B31">
        <v>30</v>
      </c>
      <c r="D31" s="3"/>
    </row>
    <row r="32" spans="1:7">
      <c r="A32" s="1" t="s">
        <v>191</v>
      </c>
      <c r="B32">
        <v>31</v>
      </c>
      <c r="D32" s="3"/>
    </row>
    <row r="33" spans="1:4">
      <c r="A33" s="1" t="s">
        <v>193</v>
      </c>
      <c r="B33">
        <v>32</v>
      </c>
      <c r="D33" s="3"/>
    </row>
    <row r="34" spans="1:4">
      <c r="A34" s="1" t="s">
        <v>195</v>
      </c>
      <c r="B34">
        <v>33</v>
      </c>
      <c r="D34" s="3"/>
    </row>
    <row r="35" spans="1:4">
      <c r="A35" s="1" t="s">
        <v>197</v>
      </c>
      <c r="B35">
        <v>34</v>
      </c>
      <c r="D35" s="3"/>
    </row>
    <row r="36" spans="1:4">
      <c r="A36" s="1" t="s">
        <v>199</v>
      </c>
      <c r="B36">
        <v>35</v>
      </c>
      <c r="D36" s="3"/>
    </row>
    <row r="37" spans="1:4">
      <c r="A37" s="1" t="s">
        <v>201</v>
      </c>
      <c r="B37">
        <v>36</v>
      </c>
      <c r="D37" s="3"/>
    </row>
    <row r="38" spans="1:4">
      <c r="A38" s="1" t="s">
        <v>203</v>
      </c>
      <c r="B38">
        <v>37</v>
      </c>
      <c r="D38" s="3"/>
    </row>
    <row r="39" spans="1:4">
      <c r="A39" s="1" t="s">
        <v>205</v>
      </c>
      <c r="B39">
        <v>38</v>
      </c>
      <c r="D39" s="3"/>
    </row>
    <row r="40" spans="1:4">
      <c r="A40" s="1" t="s">
        <v>207</v>
      </c>
      <c r="B40">
        <v>39</v>
      </c>
      <c r="D40" s="3"/>
    </row>
    <row r="41" spans="1:4">
      <c r="A41" s="1" t="s">
        <v>211</v>
      </c>
      <c r="B41">
        <v>40</v>
      </c>
      <c r="D41" s="3"/>
    </row>
    <row r="42" spans="1:4">
      <c r="A42" s="1" t="s">
        <v>227</v>
      </c>
      <c r="B42">
        <v>41</v>
      </c>
      <c r="D42" s="3"/>
    </row>
    <row r="43" spans="1:4">
      <c r="A43" s="1" t="s">
        <v>229</v>
      </c>
      <c r="B43">
        <v>42</v>
      </c>
      <c r="D43" s="3"/>
    </row>
    <row r="44" spans="1:4">
      <c r="A44" s="1" t="s">
        <v>232</v>
      </c>
      <c r="B44">
        <v>43</v>
      </c>
      <c r="D44" s="3"/>
    </row>
    <row r="45" spans="1:4">
      <c r="A45" s="1" t="s">
        <v>233</v>
      </c>
      <c r="B45">
        <v>44</v>
      </c>
      <c r="D45" s="3"/>
    </row>
    <row r="46" spans="1:4">
      <c r="A46" s="1" t="s">
        <v>234</v>
      </c>
      <c r="B46">
        <v>45</v>
      </c>
      <c r="D46" s="3"/>
    </row>
    <row r="47" spans="1:4">
      <c r="A47" s="1" t="s">
        <v>235</v>
      </c>
      <c r="B47">
        <v>46</v>
      </c>
      <c r="D47" s="3"/>
    </row>
    <row r="48" spans="1:4">
      <c r="A48" s="1" t="s">
        <v>237</v>
      </c>
      <c r="B48">
        <v>47</v>
      </c>
      <c r="D48" s="3"/>
    </row>
    <row r="49" spans="1:4">
      <c r="A49" s="1" t="s">
        <v>238</v>
      </c>
      <c r="B49">
        <v>48</v>
      </c>
      <c r="D49" s="3"/>
    </row>
    <row r="50" spans="1:4">
      <c r="A50" s="1" t="s">
        <v>239</v>
      </c>
      <c r="B50">
        <v>49</v>
      </c>
      <c r="D50" s="3"/>
    </row>
    <row r="51" spans="1:4">
      <c r="A51" s="1" t="s">
        <v>240</v>
      </c>
      <c r="B51">
        <v>50</v>
      </c>
      <c r="D51" s="3"/>
    </row>
    <row r="52" spans="1:4">
      <c r="A52" s="1" t="s">
        <v>241</v>
      </c>
      <c r="B52">
        <v>51</v>
      </c>
      <c r="D52" s="3"/>
    </row>
    <row r="53" spans="1:4">
      <c r="A53" s="1" t="s">
        <v>242</v>
      </c>
      <c r="B53">
        <v>52</v>
      </c>
      <c r="D53" s="3"/>
    </row>
    <row r="54" spans="1:4">
      <c r="A54" s="1" t="s">
        <v>255</v>
      </c>
      <c r="B54">
        <v>53</v>
      </c>
      <c r="D54" s="3"/>
    </row>
    <row r="55" spans="1:4">
      <c r="A55" s="1" t="s">
        <v>257</v>
      </c>
      <c r="B55">
        <v>54</v>
      </c>
      <c r="D55" s="3"/>
    </row>
    <row r="56" spans="1:4">
      <c r="A56" s="1" t="s">
        <v>259</v>
      </c>
      <c r="B56">
        <v>55</v>
      </c>
      <c r="D56" s="3"/>
    </row>
    <row r="57" spans="1:4">
      <c r="A57" s="1" t="s">
        <v>261</v>
      </c>
      <c r="B57">
        <v>56</v>
      </c>
      <c r="D57" s="3"/>
    </row>
    <row r="58" spans="1:4">
      <c r="A58" s="1" t="s">
        <v>277</v>
      </c>
      <c r="B58">
        <v>57</v>
      </c>
      <c r="D58" s="3"/>
    </row>
    <row r="59" spans="1:4">
      <c r="A59" s="1" t="s">
        <v>279</v>
      </c>
      <c r="B59">
        <v>58</v>
      </c>
      <c r="D59" s="3"/>
    </row>
    <row r="60" spans="1:4">
      <c r="A60" s="1" t="s">
        <v>558</v>
      </c>
      <c r="B60">
        <v>59</v>
      </c>
      <c r="D60" s="3"/>
    </row>
    <row r="61" spans="1:4">
      <c r="A61" s="1" t="s">
        <v>559</v>
      </c>
      <c r="B61">
        <v>60</v>
      </c>
      <c r="D61" s="3"/>
    </row>
    <row r="62" spans="1:4">
      <c r="A62" s="1" t="s">
        <v>560</v>
      </c>
      <c r="B62">
        <v>61</v>
      </c>
      <c r="D62" s="3"/>
    </row>
    <row r="63" spans="1:4">
      <c r="A63" s="1" t="s">
        <v>561</v>
      </c>
      <c r="B63">
        <v>62</v>
      </c>
      <c r="D63" s="3"/>
    </row>
    <row r="64" spans="1:4">
      <c r="A64" s="1" t="s">
        <v>562</v>
      </c>
      <c r="B64">
        <v>63</v>
      </c>
      <c r="D64" s="3"/>
    </row>
    <row r="65" spans="1:4">
      <c r="A65" s="1" t="s">
        <v>563</v>
      </c>
      <c r="B65">
        <v>64</v>
      </c>
      <c r="D65" s="3"/>
    </row>
    <row r="66" spans="1:4">
      <c r="A66" s="1" t="s">
        <v>564</v>
      </c>
      <c r="B66">
        <v>65</v>
      </c>
      <c r="D66" s="3"/>
    </row>
    <row r="67" spans="1:4">
      <c r="A67" s="1" t="s">
        <v>565</v>
      </c>
      <c r="B67">
        <v>66</v>
      </c>
      <c r="D67" s="3"/>
    </row>
    <row r="68" spans="1:4">
      <c r="A68" s="1" t="s">
        <v>566</v>
      </c>
      <c r="B68">
        <v>67</v>
      </c>
      <c r="D68" s="3"/>
    </row>
    <row r="69" spans="1:4">
      <c r="A69" s="1" t="s">
        <v>284</v>
      </c>
      <c r="B69">
        <v>68</v>
      </c>
      <c r="D69" s="3"/>
    </row>
    <row r="70" spans="1:4">
      <c r="A70" s="1" t="s">
        <v>286</v>
      </c>
      <c r="B70">
        <v>69</v>
      </c>
      <c r="D70" s="3"/>
    </row>
    <row r="71" spans="1:4">
      <c r="A71" s="1" t="s">
        <v>288</v>
      </c>
      <c r="B71">
        <v>70</v>
      </c>
      <c r="D71" s="3"/>
    </row>
    <row r="72" spans="1:4">
      <c r="A72" s="1" t="s">
        <v>290</v>
      </c>
      <c r="B72">
        <v>71</v>
      </c>
      <c r="D72" s="3"/>
    </row>
    <row r="73" spans="1:4">
      <c r="A73" s="1" t="s">
        <v>292</v>
      </c>
      <c r="B73">
        <v>72</v>
      </c>
      <c r="D73" s="3"/>
    </row>
    <row r="74" spans="1:4">
      <c r="A74" s="1" t="s">
        <v>294</v>
      </c>
      <c r="B74">
        <v>73</v>
      </c>
      <c r="D74" s="3"/>
    </row>
    <row r="75" spans="1:4">
      <c r="A75" s="1" t="s">
        <v>296</v>
      </c>
      <c r="B75">
        <v>74</v>
      </c>
      <c r="D75" s="3"/>
    </row>
    <row r="76" spans="1:4">
      <c r="A76" s="1" t="s">
        <v>305</v>
      </c>
      <c r="B76">
        <v>75</v>
      </c>
      <c r="D76" s="3"/>
    </row>
    <row r="77" spans="1:4">
      <c r="A77" s="1" t="s">
        <v>308</v>
      </c>
      <c r="B77">
        <v>76</v>
      </c>
      <c r="D77" s="3"/>
    </row>
    <row r="78" spans="1:4">
      <c r="A78" s="1" t="s">
        <v>309</v>
      </c>
      <c r="B78">
        <v>77</v>
      </c>
      <c r="D78" s="3"/>
    </row>
    <row r="79" spans="1:4">
      <c r="A79" s="1" t="s">
        <v>312</v>
      </c>
      <c r="B79">
        <v>78</v>
      </c>
      <c r="D79" s="3"/>
    </row>
    <row r="80" spans="1:4">
      <c r="A80" s="1" t="s">
        <v>314</v>
      </c>
      <c r="B80">
        <v>79</v>
      </c>
      <c r="D80" s="3"/>
    </row>
    <row r="81" spans="1:4">
      <c r="A81" s="1" t="s">
        <v>316</v>
      </c>
      <c r="B81">
        <v>80</v>
      </c>
      <c r="D81" s="3"/>
    </row>
    <row r="82" spans="1:4">
      <c r="A82" s="1" t="s">
        <v>319</v>
      </c>
      <c r="B82">
        <v>81</v>
      </c>
      <c r="D82" s="3"/>
    </row>
    <row r="83" spans="1:4">
      <c r="A83" s="1" t="s">
        <v>330</v>
      </c>
      <c r="B83">
        <v>82</v>
      </c>
      <c r="D83" s="3"/>
    </row>
    <row r="84" spans="1:4">
      <c r="A84" s="1" t="s">
        <v>333</v>
      </c>
      <c r="B84">
        <v>83</v>
      </c>
      <c r="D84" s="3"/>
    </row>
    <row r="85" spans="1:4">
      <c r="A85" s="1" t="s">
        <v>335</v>
      </c>
      <c r="B85">
        <v>84</v>
      </c>
      <c r="D85" s="3"/>
    </row>
    <row r="86" spans="1:4">
      <c r="A86" s="1" t="s">
        <v>337</v>
      </c>
      <c r="B86">
        <v>85</v>
      </c>
      <c r="D86" s="3"/>
    </row>
    <row r="87" spans="1:4">
      <c r="A87" s="1" t="s">
        <v>339</v>
      </c>
      <c r="B87">
        <v>86</v>
      </c>
      <c r="D87" s="3"/>
    </row>
    <row r="88" spans="1:4">
      <c r="A88" s="1" t="s">
        <v>341</v>
      </c>
      <c r="B88">
        <v>87</v>
      </c>
      <c r="D88" s="3"/>
    </row>
    <row r="89" spans="1:4">
      <c r="A89" s="1" t="s">
        <v>343</v>
      </c>
      <c r="B89">
        <v>88</v>
      </c>
      <c r="D89" s="3"/>
    </row>
    <row r="90" spans="1:4">
      <c r="A90" s="1" t="s">
        <v>345</v>
      </c>
      <c r="B90">
        <v>89</v>
      </c>
      <c r="D90" s="3"/>
    </row>
    <row r="91" spans="1:4">
      <c r="A91" s="1" t="s">
        <v>381</v>
      </c>
      <c r="B91">
        <v>90</v>
      </c>
      <c r="D91" s="3"/>
    </row>
    <row r="92" spans="1:4">
      <c r="A92" s="1" t="s">
        <v>384</v>
      </c>
      <c r="B92">
        <v>91</v>
      </c>
      <c r="D92" s="3"/>
    </row>
    <row r="93" spans="1:4">
      <c r="A93" s="1" t="s">
        <v>387</v>
      </c>
      <c r="B93">
        <v>92</v>
      </c>
      <c r="D93" s="3"/>
    </row>
    <row r="94" spans="1:4">
      <c r="A94" s="1" t="s">
        <v>389</v>
      </c>
      <c r="B94">
        <v>93</v>
      </c>
      <c r="D94" s="3"/>
    </row>
    <row r="95" spans="1:4">
      <c r="A95" s="1" t="s">
        <v>391</v>
      </c>
      <c r="B95">
        <v>94</v>
      </c>
      <c r="D95" s="3"/>
    </row>
    <row r="96" spans="1:4">
      <c r="A96" s="1" t="s">
        <v>393</v>
      </c>
      <c r="B96">
        <v>95</v>
      </c>
      <c r="D96" s="3"/>
    </row>
    <row r="97" spans="1:4">
      <c r="A97" s="1" t="s">
        <v>401</v>
      </c>
      <c r="B97">
        <v>96</v>
      </c>
      <c r="D97" s="3"/>
    </row>
    <row r="98" spans="1:4">
      <c r="A98" s="1" t="s">
        <v>403</v>
      </c>
      <c r="B98">
        <v>97</v>
      </c>
      <c r="D98" s="3"/>
    </row>
    <row r="99" spans="1:4">
      <c r="A99" s="1" t="s">
        <v>405</v>
      </c>
      <c r="B99">
        <v>98</v>
      </c>
      <c r="D99" s="3"/>
    </row>
    <row r="100" spans="1:4">
      <c r="A100" s="1" t="s">
        <v>407</v>
      </c>
      <c r="B100">
        <v>99</v>
      </c>
      <c r="D100" s="3"/>
    </row>
    <row r="101" spans="1:4">
      <c r="A101" s="1" t="s">
        <v>409</v>
      </c>
      <c r="B101">
        <v>100</v>
      </c>
      <c r="D101" s="3"/>
    </row>
    <row r="102" spans="1:4">
      <c r="A102" s="1" t="s">
        <v>411</v>
      </c>
      <c r="B102">
        <v>101</v>
      </c>
      <c r="D102" s="3"/>
    </row>
    <row r="103" spans="1:4">
      <c r="A103" s="1" t="s">
        <v>413</v>
      </c>
      <c r="B103">
        <v>102</v>
      </c>
      <c r="D103" s="3"/>
    </row>
    <row r="104" spans="1:4">
      <c r="A104" s="1" t="s">
        <v>415</v>
      </c>
      <c r="B104">
        <v>103</v>
      </c>
      <c r="D104" s="3"/>
    </row>
    <row r="105" spans="1:4">
      <c r="A105" s="1" t="s">
        <v>417</v>
      </c>
      <c r="B105">
        <v>104</v>
      </c>
      <c r="D105" s="3"/>
    </row>
    <row r="106" spans="1:4">
      <c r="A106" s="1" t="s">
        <v>419</v>
      </c>
      <c r="B106">
        <v>105</v>
      </c>
      <c r="D106" s="3"/>
    </row>
    <row r="107" spans="1:4">
      <c r="A107" s="1" t="s">
        <v>421</v>
      </c>
      <c r="B107">
        <v>106</v>
      </c>
      <c r="D107" s="3"/>
    </row>
    <row r="108" spans="1:4">
      <c r="A108" s="1" t="s">
        <v>423</v>
      </c>
      <c r="B108">
        <v>107</v>
      </c>
      <c r="D108" s="3"/>
    </row>
    <row r="109" spans="1:4">
      <c r="A109" s="1" t="s">
        <v>425</v>
      </c>
      <c r="B109">
        <v>108</v>
      </c>
      <c r="D109" s="3"/>
    </row>
    <row r="110" spans="1:4">
      <c r="A110" s="1" t="s">
        <v>427</v>
      </c>
      <c r="B110">
        <v>109</v>
      </c>
      <c r="D110" s="3"/>
    </row>
    <row r="111" spans="1:4">
      <c r="A111" s="1" t="s">
        <v>429</v>
      </c>
      <c r="B111">
        <v>110</v>
      </c>
      <c r="D111" s="3"/>
    </row>
    <row r="112" spans="1:4">
      <c r="A112" s="1" t="s">
        <v>431</v>
      </c>
      <c r="B112">
        <v>111</v>
      </c>
      <c r="D112" s="3"/>
    </row>
    <row r="113" spans="1:4">
      <c r="A113" s="1" t="s">
        <v>433</v>
      </c>
      <c r="B113">
        <v>112</v>
      </c>
      <c r="D113" s="3"/>
    </row>
    <row r="114" spans="1:4">
      <c r="A114" s="1" t="s">
        <v>470</v>
      </c>
      <c r="B114">
        <v>113</v>
      </c>
      <c r="D114" s="3"/>
    </row>
    <row r="115" spans="1:4">
      <c r="A115" s="1" t="s">
        <v>473</v>
      </c>
      <c r="B115">
        <v>114</v>
      </c>
      <c r="D115" s="3"/>
    </row>
    <row r="116" spans="1:4">
      <c r="A116" s="1" t="s">
        <v>475</v>
      </c>
      <c r="B116">
        <v>115</v>
      </c>
      <c r="D116" s="3"/>
    </row>
    <row r="117" spans="1:4">
      <c r="A117" s="1" t="s">
        <v>478</v>
      </c>
      <c r="B117">
        <v>116</v>
      </c>
      <c r="D117" s="3"/>
    </row>
    <row r="118" spans="1:4">
      <c r="A118" s="1" t="s">
        <v>481</v>
      </c>
      <c r="B118">
        <v>117</v>
      </c>
      <c r="D118" s="3"/>
    </row>
    <row r="119" spans="1:4">
      <c r="A119" s="1" t="s">
        <v>483</v>
      </c>
      <c r="B119">
        <v>118</v>
      </c>
      <c r="D119" s="3"/>
    </row>
    <row r="120" spans="1:4">
      <c r="A120" s="1" t="s">
        <v>490</v>
      </c>
      <c r="B120">
        <v>119</v>
      </c>
      <c r="D120" s="3"/>
    </row>
    <row r="121" spans="1:4">
      <c r="A121" s="1" t="s">
        <v>493</v>
      </c>
      <c r="B121">
        <v>120</v>
      </c>
      <c r="D121" s="3"/>
    </row>
    <row r="122" spans="1:4">
      <c r="A122" s="1" t="s">
        <v>496</v>
      </c>
      <c r="B122">
        <v>121</v>
      </c>
      <c r="D122" s="3"/>
    </row>
    <row r="123" spans="1:4">
      <c r="A123" s="1" t="s">
        <v>498</v>
      </c>
      <c r="B123">
        <v>122</v>
      </c>
      <c r="D123" s="3"/>
    </row>
    <row r="124" spans="1:4">
      <c r="A124" s="1" t="s">
        <v>501</v>
      </c>
      <c r="B124">
        <v>123</v>
      </c>
      <c r="D124" s="3"/>
    </row>
    <row r="125" spans="1:4">
      <c r="A125" s="1" t="s">
        <v>567</v>
      </c>
      <c r="B125">
        <v>124</v>
      </c>
      <c r="D125" s="3"/>
    </row>
    <row r="126" spans="1:4">
      <c r="A126" s="1" t="s">
        <v>568</v>
      </c>
      <c r="B126">
        <v>125</v>
      </c>
      <c r="D126" s="3"/>
    </row>
    <row r="127" spans="1:4">
      <c r="A127" s="1" t="s">
        <v>569</v>
      </c>
      <c r="B127">
        <v>126</v>
      </c>
      <c r="D127" s="3"/>
    </row>
    <row r="128" spans="1:4">
      <c r="A128" s="1" t="s">
        <v>570</v>
      </c>
      <c r="B128">
        <v>127</v>
      </c>
      <c r="D128" s="3"/>
    </row>
    <row r="129" spans="1:4">
      <c r="A129" s="4" t="s">
        <v>571</v>
      </c>
      <c r="B129">
        <v>128</v>
      </c>
      <c r="D129" s="3"/>
    </row>
    <row r="130" spans="1:4">
      <c r="A130" s="4" t="s">
        <v>572</v>
      </c>
      <c r="B130">
        <v>129</v>
      </c>
      <c r="D130" s="3"/>
    </row>
    <row r="131" spans="1:4">
      <c r="A131" s="4" t="s">
        <v>573</v>
      </c>
      <c r="B131">
        <v>130</v>
      </c>
      <c r="D131" s="3"/>
    </row>
    <row r="132" spans="1:4">
      <c r="A132" s="4" t="s">
        <v>574</v>
      </c>
      <c r="B132">
        <v>131</v>
      </c>
      <c r="D132" s="3"/>
    </row>
    <row r="133" spans="1:4">
      <c r="A133" s="1" t="s">
        <v>575</v>
      </c>
      <c r="B133">
        <v>132</v>
      </c>
      <c r="D133" s="3"/>
    </row>
    <row r="134" spans="1:4">
      <c r="A134" s="4" t="s">
        <v>576</v>
      </c>
      <c r="B134">
        <v>133</v>
      </c>
      <c r="D134" s="3"/>
    </row>
    <row r="135" spans="1:4">
      <c r="A135" s="4" t="s">
        <v>577</v>
      </c>
      <c r="B135">
        <v>134</v>
      </c>
      <c r="D135" s="3"/>
    </row>
    <row r="136" spans="1:4">
      <c r="A136" s="4" t="s">
        <v>578</v>
      </c>
      <c r="B136">
        <v>135</v>
      </c>
      <c r="D136" s="3"/>
    </row>
    <row r="137" spans="1:4">
      <c r="A137" s="4" t="s">
        <v>579</v>
      </c>
      <c r="B137">
        <v>136</v>
      </c>
      <c r="D137" s="3"/>
    </row>
    <row r="138" spans="1:4">
      <c r="A138" s="1" t="s">
        <v>580</v>
      </c>
      <c r="B138">
        <v>137</v>
      </c>
      <c r="D138" s="3"/>
    </row>
    <row r="139" spans="1:4">
      <c r="A139" s="1" t="s">
        <v>581</v>
      </c>
      <c r="B139">
        <v>138</v>
      </c>
      <c r="D139" s="3"/>
    </row>
    <row r="140" spans="1:4">
      <c r="A140" s="1" t="s">
        <v>582</v>
      </c>
      <c r="B140">
        <v>139</v>
      </c>
      <c r="D140" s="3"/>
    </row>
    <row r="141" spans="1:4">
      <c r="A141" s="1" t="s">
        <v>583</v>
      </c>
      <c r="B141">
        <v>140</v>
      </c>
      <c r="D141" s="3"/>
    </row>
    <row r="142" spans="1:4">
      <c r="A142" s="1" t="s">
        <v>584</v>
      </c>
      <c r="B142">
        <v>141</v>
      </c>
      <c r="D142" s="3"/>
    </row>
    <row r="143" spans="1:4">
      <c r="A143" s="4" t="s">
        <v>585</v>
      </c>
      <c r="B143">
        <v>142</v>
      </c>
      <c r="D143" s="3"/>
    </row>
    <row r="144" spans="1:4">
      <c r="A144" s="4" t="s">
        <v>586</v>
      </c>
      <c r="B144">
        <v>143</v>
      </c>
      <c r="D144" s="3"/>
    </row>
    <row r="145" spans="1:4">
      <c r="A145" s="4" t="s">
        <v>587</v>
      </c>
      <c r="B145">
        <v>144</v>
      </c>
      <c r="D145" s="3"/>
    </row>
    <row r="146" spans="1:4">
      <c r="A146" s="4" t="s">
        <v>588</v>
      </c>
      <c r="B146">
        <v>145</v>
      </c>
      <c r="D146" s="3"/>
    </row>
    <row r="147" spans="1:4">
      <c r="A147" s="4" t="s">
        <v>589</v>
      </c>
      <c r="B147">
        <v>146</v>
      </c>
      <c r="D147" s="3"/>
    </row>
    <row r="148" spans="1:4">
      <c r="A148" s="4" t="s">
        <v>590</v>
      </c>
      <c r="B148">
        <v>147</v>
      </c>
      <c r="D148" s="3"/>
    </row>
    <row r="149" spans="1:4">
      <c r="A149" s="4" t="s">
        <v>591</v>
      </c>
      <c r="B149">
        <v>148</v>
      </c>
      <c r="D149" s="3"/>
    </row>
    <row r="150" spans="1:4">
      <c r="A150" t="s">
        <v>592</v>
      </c>
      <c r="B150">
        <v>149</v>
      </c>
      <c r="D150" s="3"/>
    </row>
    <row r="151" spans="1:4">
      <c r="A151" t="s">
        <v>593</v>
      </c>
      <c r="B151">
        <v>150</v>
      </c>
      <c r="D151" s="3"/>
    </row>
    <row r="152" spans="1:4">
      <c r="A152" t="s">
        <v>594</v>
      </c>
      <c r="B152">
        <v>151</v>
      </c>
      <c r="D152" s="3"/>
    </row>
    <row r="153" spans="1:4">
      <c r="A153" t="s">
        <v>595</v>
      </c>
      <c r="B153">
        <v>152</v>
      </c>
      <c r="D153" s="3"/>
    </row>
    <row r="154" spans="1:4">
      <c r="A154" t="s">
        <v>596</v>
      </c>
      <c r="B154">
        <v>153</v>
      </c>
      <c r="D154" s="3"/>
    </row>
    <row r="155" spans="1:4">
      <c r="A155" t="s">
        <v>597</v>
      </c>
      <c r="B155">
        <v>154</v>
      </c>
      <c r="D155" s="3"/>
    </row>
    <row r="156" spans="1:4">
      <c r="A156" t="s">
        <v>598</v>
      </c>
      <c r="B156">
        <v>155</v>
      </c>
      <c r="D156" s="3"/>
    </row>
    <row r="157" spans="1:4">
      <c r="A157" t="s">
        <v>599</v>
      </c>
      <c r="B157">
        <v>156</v>
      </c>
      <c r="D157" s="3"/>
    </row>
    <row r="158" spans="1:4">
      <c r="A158" t="s">
        <v>600</v>
      </c>
      <c r="B158">
        <v>157</v>
      </c>
      <c r="D158" s="3"/>
    </row>
    <row r="159" spans="1:4">
      <c r="A159" t="s">
        <v>601</v>
      </c>
      <c r="B159">
        <v>158</v>
      </c>
      <c r="D159" s="3"/>
    </row>
    <row r="160" spans="1:4">
      <c r="A160" t="s">
        <v>602</v>
      </c>
      <c r="B160">
        <v>159</v>
      </c>
      <c r="D160" s="3"/>
    </row>
    <row r="161" spans="1:4">
      <c r="A161" t="s">
        <v>603</v>
      </c>
      <c r="B161">
        <v>160</v>
      </c>
      <c r="D161" s="3"/>
    </row>
    <row r="162" spans="1:4">
      <c r="A162" t="s">
        <v>604</v>
      </c>
      <c r="B162">
        <v>161</v>
      </c>
      <c r="D162" s="3"/>
    </row>
    <row r="163" spans="1:4">
      <c r="A163" t="s">
        <v>605</v>
      </c>
      <c r="B163">
        <v>162</v>
      </c>
      <c r="D163" s="3"/>
    </row>
    <row r="164" spans="1:4">
      <c r="A164" t="s">
        <v>606</v>
      </c>
      <c r="B164">
        <v>163</v>
      </c>
      <c r="D164" s="3"/>
    </row>
    <row r="165" spans="1:4">
      <c r="A165" t="s">
        <v>607</v>
      </c>
      <c r="B165">
        <v>164</v>
      </c>
      <c r="D165" s="3"/>
    </row>
    <row r="166" spans="1:4">
      <c r="A166" t="s">
        <v>608</v>
      </c>
      <c r="B166">
        <v>165</v>
      </c>
      <c r="D166" s="3"/>
    </row>
    <row r="167" spans="1:4">
      <c r="A167" t="s">
        <v>609</v>
      </c>
      <c r="B167">
        <v>166</v>
      </c>
      <c r="D167" s="3"/>
    </row>
    <row r="168" spans="1:4">
      <c r="A168" t="s">
        <v>610</v>
      </c>
      <c r="B168">
        <v>167</v>
      </c>
      <c r="D168" s="3"/>
    </row>
    <row r="169" spans="1:4">
      <c r="A169" t="s">
        <v>611</v>
      </c>
      <c r="B169">
        <v>168</v>
      </c>
      <c r="D169" s="3"/>
    </row>
    <row r="170" spans="1:4">
      <c r="A170" t="s">
        <v>612</v>
      </c>
      <c r="B170">
        <v>169</v>
      </c>
      <c r="D170" s="3"/>
    </row>
    <row r="171" spans="1:4">
      <c r="A171" t="s">
        <v>613</v>
      </c>
      <c r="B171">
        <v>170</v>
      </c>
      <c r="D171" s="3"/>
    </row>
    <row r="172" spans="1:4">
      <c r="A172" t="s">
        <v>614</v>
      </c>
      <c r="B172">
        <v>171</v>
      </c>
      <c r="D172" s="3"/>
    </row>
    <row r="173" spans="1:4">
      <c r="A173" t="s">
        <v>615</v>
      </c>
      <c r="B173">
        <v>172</v>
      </c>
      <c r="D173" s="3"/>
    </row>
    <row r="174" spans="1:4">
      <c r="A174" t="s">
        <v>616</v>
      </c>
      <c r="B174">
        <v>173</v>
      </c>
      <c r="D174" s="3"/>
    </row>
    <row r="175" spans="1:4">
      <c r="A175" t="s">
        <v>617</v>
      </c>
      <c r="B175">
        <v>174</v>
      </c>
      <c r="D175" s="3"/>
    </row>
    <row r="176" spans="1:4">
      <c r="A176" t="s">
        <v>618</v>
      </c>
      <c r="B176">
        <v>175</v>
      </c>
      <c r="D176" s="3"/>
    </row>
    <row r="177" spans="1:4">
      <c r="A177" t="s">
        <v>619</v>
      </c>
      <c r="B177">
        <v>176</v>
      </c>
      <c r="D177" s="3"/>
    </row>
    <row r="178" spans="1:4">
      <c r="A178" t="s">
        <v>620</v>
      </c>
      <c r="B178">
        <v>177</v>
      </c>
      <c r="D178" s="3"/>
    </row>
    <row r="179" spans="1:4">
      <c r="A179" t="s">
        <v>621</v>
      </c>
      <c r="B179">
        <v>178</v>
      </c>
      <c r="D179" s="3"/>
    </row>
    <row r="180" spans="1:4">
      <c r="A180" t="s">
        <v>622</v>
      </c>
      <c r="B180">
        <v>179</v>
      </c>
      <c r="D180" s="3"/>
    </row>
    <row r="181" spans="1:4">
      <c r="A181" t="s">
        <v>623</v>
      </c>
      <c r="B181">
        <v>180</v>
      </c>
      <c r="D181" s="3"/>
    </row>
    <row r="182" spans="1:4">
      <c r="A182" t="s">
        <v>624</v>
      </c>
      <c r="B182">
        <v>181</v>
      </c>
      <c r="D182" s="3"/>
    </row>
    <row r="183" spans="1:4">
      <c r="A183" t="s">
        <v>625</v>
      </c>
      <c r="B183">
        <v>182</v>
      </c>
      <c r="D183" s="3"/>
    </row>
    <row r="184" spans="1:4">
      <c r="A184" t="s">
        <v>626</v>
      </c>
      <c r="B184">
        <v>183</v>
      </c>
      <c r="D184" s="3"/>
    </row>
    <row r="185" spans="1:4">
      <c r="A185" t="s">
        <v>627</v>
      </c>
      <c r="B185">
        <v>184</v>
      </c>
      <c r="D185" s="3"/>
    </row>
    <row r="186" spans="1:4">
      <c r="A186" t="s">
        <v>628</v>
      </c>
      <c r="B186">
        <v>185</v>
      </c>
      <c r="D186" s="3"/>
    </row>
    <row r="187" spans="1:4">
      <c r="A187" t="s">
        <v>629</v>
      </c>
      <c r="B187">
        <v>186</v>
      </c>
      <c r="D187" s="3"/>
    </row>
    <row r="188" spans="1:4">
      <c r="A188" t="s">
        <v>630</v>
      </c>
      <c r="B188">
        <v>187</v>
      </c>
      <c r="D188" s="3"/>
    </row>
    <row r="189" spans="1:4">
      <c r="A189" t="s">
        <v>631</v>
      </c>
      <c r="B189">
        <v>188</v>
      </c>
      <c r="D189" s="3"/>
    </row>
    <row r="190" spans="1:4">
      <c r="A190" t="s">
        <v>632</v>
      </c>
      <c r="B190">
        <v>189</v>
      </c>
      <c r="D190" s="3"/>
    </row>
    <row r="191" spans="1:4">
      <c r="A191" t="s">
        <v>633</v>
      </c>
      <c r="B191">
        <v>190</v>
      </c>
      <c r="D191" s="3"/>
    </row>
    <row r="192" spans="1:4">
      <c r="A192" t="s">
        <v>634</v>
      </c>
      <c r="B192">
        <v>191</v>
      </c>
      <c r="D192" s="3"/>
    </row>
    <row r="193" spans="1:4">
      <c r="A193" t="s">
        <v>635</v>
      </c>
      <c r="B193">
        <v>192</v>
      </c>
      <c r="D193" s="3"/>
    </row>
    <row r="194" spans="1:4">
      <c r="A194" t="s">
        <v>636</v>
      </c>
      <c r="B194">
        <v>193</v>
      </c>
      <c r="D194" s="3"/>
    </row>
    <row r="195" spans="1:4">
      <c r="A195" t="s">
        <v>637</v>
      </c>
      <c r="B195">
        <v>194</v>
      </c>
      <c r="D195" s="3"/>
    </row>
    <row r="196" spans="1:4">
      <c r="A196" t="s">
        <v>638</v>
      </c>
      <c r="B196">
        <v>195</v>
      </c>
      <c r="D196" s="3"/>
    </row>
    <row r="197" spans="1:4">
      <c r="A197" t="s">
        <v>639</v>
      </c>
      <c r="B197">
        <v>196</v>
      </c>
      <c r="D197" s="3"/>
    </row>
    <row r="198" spans="1:4">
      <c r="A198" t="s">
        <v>640</v>
      </c>
      <c r="B198">
        <v>197</v>
      </c>
      <c r="D198" s="3"/>
    </row>
    <row r="199" spans="1:4">
      <c r="A199" t="s">
        <v>641</v>
      </c>
      <c r="B199">
        <v>198</v>
      </c>
      <c r="D199" s="3"/>
    </row>
    <row r="200" spans="1:4">
      <c r="A200" t="s">
        <v>642</v>
      </c>
      <c r="B200">
        <v>199</v>
      </c>
      <c r="D200" s="3"/>
    </row>
    <row r="201" spans="1:4">
      <c r="A201" t="s">
        <v>643</v>
      </c>
      <c r="B201">
        <v>200</v>
      </c>
      <c r="D201" s="3"/>
    </row>
    <row r="202" spans="1:4">
      <c r="A202" t="s">
        <v>644</v>
      </c>
      <c r="B202">
        <v>201</v>
      </c>
      <c r="D202" s="3"/>
    </row>
    <row r="203" spans="1:4">
      <c r="A203" t="s">
        <v>645</v>
      </c>
      <c r="B203">
        <v>202</v>
      </c>
      <c r="D203" s="3"/>
    </row>
    <row r="204" spans="1:4">
      <c r="A204" t="s">
        <v>646</v>
      </c>
      <c r="B204">
        <v>203</v>
      </c>
      <c r="D204" s="3"/>
    </row>
    <row r="205" spans="1:4">
      <c r="A205" t="s">
        <v>647</v>
      </c>
      <c r="B205">
        <v>204</v>
      </c>
      <c r="D205" s="3"/>
    </row>
    <row r="206" spans="1:4">
      <c r="A206" t="s">
        <v>648</v>
      </c>
      <c r="B206">
        <v>205</v>
      </c>
      <c r="D206" s="3"/>
    </row>
    <row r="207" spans="1:4">
      <c r="A207" t="s">
        <v>649</v>
      </c>
      <c r="B207">
        <v>206</v>
      </c>
      <c r="D207" s="3"/>
    </row>
    <row r="208" spans="1:4">
      <c r="A208" t="s">
        <v>650</v>
      </c>
      <c r="B208">
        <v>207</v>
      </c>
      <c r="D208" s="3"/>
    </row>
    <row r="209" spans="1:4">
      <c r="A209" t="s">
        <v>651</v>
      </c>
      <c r="B209">
        <v>208</v>
      </c>
      <c r="D209" s="3"/>
    </row>
    <row r="210" spans="1:4">
      <c r="A210" t="s">
        <v>652</v>
      </c>
      <c r="B210">
        <v>209</v>
      </c>
      <c r="D210" s="3"/>
    </row>
    <row r="211" spans="1:4">
      <c r="A211" t="s">
        <v>653</v>
      </c>
      <c r="B211">
        <v>210</v>
      </c>
      <c r="D211" s="3"/>
    </row>
    <row r="212" spans="1:4">
      <c r="A212" t="s">
        <v>654</v>
      </c>
      <c r="B212">
        <v>211</v>
      </c>
      <c r="D212" s="3"/>
    </row>
    <row r="213" spans="1:4">
      <c r="A213" t="s">
        <v>655</v>
      </c>
      <c r="B213">
        <v>212</v>
      </c>
      <c r="D213" s="3"/>
    </row>
    <row r="214" spans="1:4">
      <c r="A214" t="s">
        <v>656</v>
      </c>
      <c r="B214">
        <v>213</v>
      </c>
      <c r="D214" s="3"/>
    </row>
    <row r="215" spans="1:4">
      <c r="A215" t="s">
        <v>657</v>
      </c>
      <c r="B215">
        <v>214</v>
      </c>
      <c r="D215" s="3"/>
    </row>
    <row r="216" spans="1:4">
      <c r="A216" t="s">
        <v>658</v>
      </c>
      <c r="B216">
        <v>215</v>
      </c>
      <c r="D216" s="3"/>
    </row>
    <row r="217" spans="1:4">
      <c r="A217" t="s">
        <v>659</v>
      </c>
      <c r="B217">
        <v>216</v>
      </c>
      <c r="D217" s="3"/>
    </row>
    <row r="218" spans="1:4">
      <c r="A218" t="s">
        <v>660</v>
      </c>
      <c r="B218">
        <v>217</v>
      </c>
      <c r="D218" s="3"/>
    </row>
    <row r="219" spans="1:4">
      <c r="A219" t="s">
        <v>661</v>
      </c>
      <c r="B219">
        <v>218</v>
      </c>
      <c r="D219" s="3"/>
    </row>
    <row r="220" spans="1:4">
      <c r="A220" t="s">
        <v>662</v>
      </c>
      <c r="B220">
        <v>219</v>
      </c>
      <c r="D220" s="3"/>
    </row>
    <row r="221" spans="1:4">
      <c r="A221" t="s">
        <v>663</v>
      </c>
      <c r="B221">
        <v>220</v>
      </c>
      <c r="D221" s="3"/>
    </row>
    <row r="222" spans="1:4">
      <c r="A222" t="s">
        <v>664</v>
      </c>
      <c r="B222">
        <v>221</v>
      </c>
      <c r="D222" s="3"/>
    </row>
    <row r="223" spans="1:4">
      <c r="A223" t="s">
        <v>665</v>
      </c>
      <c r="B223">
        <v>222</v>
      </c>
      <c r="D223" s="3"/>
    </row>
    <row r="224" spans="1:4">
      <c r="A224" t="s">
        <v>666</v>
      </c>
      <c r="B224">
        <v>223</v>
      </c>
      <c r="D224" s="3"/>
    </row>
    <row r="225" spans="1:4">
      <c r="A225" t="s">
        <v>667</v>
      </c>
      <c r="B225">
        <v>224</v>
      </c>
      <c r="D225" s="3"/>
    </row>
    <row r="226" spans="1:4">
      <c r="A226" t="s">
        <v>668</v>
      </c>
      <c r="B226">
        <v>225</v>
      </c>
      <c r="D226" s="3"/>
    </row>
    <row r="227" spans="1:4">
      <c r="A227" t="s">
        <v>669</v>
      </c>
      <c r="B227">
        <v>226</v>
      </c>
      <c r="D227" s="3"/>
    </row>
    <row r="228" spans="1:4">
      <c r="A228" t="s">
        <v>670</v>
      </c>
      <c r="B228">
        <v>227</v>
      </c>
      <c r="D228" s="3"/>
    </row>
    <row r="229" spans="1:4">
      <c r="A229" t="s">
        <v>671</v>
      </c>
      <c r="B229">
        <v>228</v>
      </c>
      <c r="D229" s="3"/>
    </row>
    <row r="230" spans="1:4">
      <c r="A230" t="s">
        <v>672</v>
      </c>
      <c r="B230">
        <v>229</v>
      </c>
      <c r="D230" s="3"/>
    </row>
    <row r="231" spans="1:4">
      <c r="A231" t="s">
        <v>673</v>
      </c>
      <c r="B231">
        <v>230</v>
      </c>
      <c r="D231" s="3"/>
    </row>
    <row r="232" spans="1:4">
      <c r="A232" t="s">
        <v>674</v>
      </c>
      <c r="B232">
        <v>231</v>
      </c>
      <c r="D232" s="3"/>
    </row>
    <row r="233" spans="1:4">
      <c r="A233" t="s">
        <v>675</v>
      </c>
      <c r="B233">
        <v>232</v>
      </c>
      <c r="D233" s="3"/>
    </row>
    <row r="234" spans="1:4">
      <c r="A234" t="s">
        <v>676</v>
      </c>
      <c r="B234">
        <v>233</v>
      </c>
      <c r="D234" s="3"/>
    </row>
    <row r="235" spans="1:4">
      <c r="A235" t="s">
        <v>677</v>
      </c>
      <c r="B235">
        <v>234</v>
      </c>
      <c r="D235" s="3"/>
    </row>
    <row r="236" spans="1:4">
      <c r="A236" t="s">
        <v>678</v>
      </c>
      <c r="B236">
        <v>235</v>
      </c>
      <c r="D236" s="3"/>
    </row>
    <row r="237" spans="1:4">
      <c r="A237" t="s">
        <v>679</v>
      </c>
      <c r="B237">
        <v>236</v>
      </c>
      <c r="D237" s="3"/>
    </row>
    <row r="238" spans="1:4">
      <c r="A238" t="s">
        <v>680</v>
      </c>
      <c r="B238">
        <v>237</v>
      </c>
      <c r="D238" s="3"/>
    </row>
    <row r="239" spans="1:4">
      <c r="A239" t="s">
        <v>681</v>
      </c>
      <c r="B239">
        <v>238</v>
      </c>
      <c r="D239" s="3"/>
    </row>
    <row r="240" spans="1:4">
      <c r="A240" t="s">
        <v>682</v>
      </c>
      <c r="B240">
        <v>239</v>
      </c>
      <c r="D240" s="3"/>
    </row>
    <row r="241" spans="1:4">
      <c r="A241" t="s">
        <v>683</v>
      </c>
      <c r="B241">
        <v>240</v>
      </c>
      <c r="D241" s="3"/>
    </row>
    <row r="242" spans="1:4">
      <c r="A242" t="s">
        <v>684</v>
      </c>
      <c r="B242">
        <v>241</v>
      </c>
      <c r="D242" s="3"/>
    </row>
    <row r="243" spans="1:4">
      <c r="A243" t="s">
        <v>685</v>
      </c>
      <c r="B243">
        <v>242</v>
      </c>
      <c r="D243" s="3"/>
    </row>
    <row r="244" spans="1:4">
      <c r="A244" t="s">
        <v>686</v>
      </c>
      <c r="B244">
        <v>243</v>
      </c>
      <c r="D244" s="3"/>
    </row>
    <row r="245" spans="1:4">
      <c r="A245" t="s">
        <v>687</v>
      </c>
      <c r="B245">
        <v>244</v>
      </c>
      <c r="D245" s="3"/>
    </row>
    <row r="246" spans="1:4">
      <c r="A246" t="s">
        <v>688</v>
      </c>
      <c r="B246">
        <v>245</v>
      </c>
      <c r="D246" s="3"/>
    </row>
    <row r="247" spans="1:4">
      <c r="A247" t="s">
        <v>689</v>
      </c>
      <c r="B247">
        <v>246</v>
      </c>
      <c r="D247" s="3"/>
    </row>
    <row r="248" spans="1:4">
      <c r="A248" t="s">
        <v>690</v>
      </c>
      <c r="B248">
        <v>247</v>
      </c>
      <c r="D248" s="3"/>
    </row>
    <row r="249" spans="1:4">
      <c r="A249" t="s">
        <v>691</v>
      </c>
      <c r="B249">
        <v>248</v>
      </c>
      <c r="D249" s="3"/>
    </row>
    <row r="250" spans="1:4">
      <c r="A250" t="s">
        <v>692</v>
      </c>
      <c r="B250">
        <v>249</v>
      </c>
      <c r="D250" s="3"/>
    </row>
    <row r="251" spans="1:4">
      <c r="A251" t="s">
        <v>693</v>
      </c>
      <c r="B251">
        <v>250</v>
      </c>
      <c r="D251" s="3"/>
    </row>
    <row r="252" spans="1:4">
      <c r="A252" t="s">
        <v>694</v>
      </c>
      <c r="B252">
        <v>251</v>
      </c>
      <c r="D252" s="3"/>
    </row>
    <row r="253" spans="1:4">
      <c r="A253" t="s">
        <v>695</v>
      </c>
      <c r="B253">
        <v>252</v>
      </c>
      <c r="D253" s="3"/>
    </row>
    <row r="254" spans="1:4">
      <c r="A254" t="s">
        <v>696</v>
      </c>
      <c r="B254">
        <v>253</v>
      </c>
      <c r="D254" s="3"/>
    </row>
    <row r="255" spans="1:4">
      <c r="A255" t="s">
        <v>697</v>
      </c>
      <c r="B255">
        <v>254</v>
      </c>
      <c r="D255" s="3"/>
    </row>
    <row r="256" spans="1:4">
      <c r="A256" t="s">
        <v>698</v>
      </c>
      <c r="B256">
        <v>255</v>
      </c>
      <c r="D256" s="3"/>
    </row>
    <row r="257" spans="1:4">
      <c r="A257" t="s">
        <v>699</v>
      </c>
      <c r="B257">
        <v>256</v>
      </c>
      <c r="D257" s="3"/>
    </row>
    <row r="258" spans="1:4">
      <c r="A258" t="s">
        <v>700</v>
      </c>
      <c r="B258">
        <v>257</v>
      </c>
      <c r="D258" s="3"/>
    </row>
    <row r="259" spans="1:4">
      <c r="A259" t="s">
        <v>701</v>
      </c>
      <c r="B259">
        <v>258</v>
      </c>
      <c r="D259" s="3"/>
    </row>
    <row r="260" spans="1:4">
      <c r="A260" t="s">
        <v>702</v>
      </c>
      <c r="B260">
        <v>259</v>
      </c>
      <c r="D260" s="3"/>
    </row>
    <row r="261" spans="1:4">
      <c r="A261" t="s">
        <v>703</v>
      </c>
      <c r="B261">
        <v>260</v>
      </c>
      <c r="D261" s="3"/>
    </row>
    <row r="262" spans="1:4">
      <c r="A262" t="s">
        <v>704</v>
      </c>
      <c r="B262">
        <v>261</v>
      </c>
      <c r="D262" s="3"/>
    </row>
    <row r="263" spans="1:4">
      <c r="A263" t="s">
        <v>705</v>
      </c>
      <c r="B263">
        <v>262</v>
      </c>
      <c r="D263" s="3"/>
    </row>
    <row r="264" spans="1:4">
      <c r="A264" t="s">
        <v>706</v>
      </c>
      <c r="B264">
        <v>263</v>
      </c>
      <c r="D264" s="3"/>
    </row>
    <row r="265" spans="1:4">
      <c r="A265" t="s">
        <v>707</v>
      </c>
      <c r="B265">
        <v>264</v>
      </c>
      <c r="D265" s="3"/>
    </row>
    <row r="266" spans="1:4">
      <c r="A266" t="s">
        <v>708</v>
      </c>
      <c r="B266">
        <v>265</v>
      </c>
      <c r="D266" s="3"/>
    </row>
    <row r="267" spans="1:4">
      <c r="A267" t="s">
        <v>709</v>
      </c>
      <c r="B267">
        <v>266</v>
      </c>
      <c r="D267" s="3"/>
    </row>
    <row r="268" spans="1:4">
      <c r="A268" t="s">
        <v>710</v>
      </c>
      <c r="B268">
        <v>267</v>
      </c>
      <c r="D268" s="3"/>
    </row>
    <row r="269" spans="1:4">
      <c r="A269" t="s">
        <v>711</v>
      </c>
      <c r="B269">
        <v>268</v>
      </c>
      <c r="D269" s="3"/>
    </row>
    <row r="270" spans="1:4">
      <c r="A270" t="s">
        <v>712</v>
      </c>
      <c r="B270">
        <v>269</v>
      </c>
      <c r="D270" s="3"/>
    </row>
    <row r="271" spans="1:4">
      <c r="A271" t="s">
        <v>713</v>
      </c>
      <c r="B271">
        <v>270</v>
      </c>
      <c r="D271" s="3"/>
    </row>
    <row r="272" spans="1:4">
      <c r="A272" t="s">
        <v>714</v>
      </c>
      <c r="B272">
        <v>271</v>
      </c>
      <c r="D272" s="3"/>
    </row>
    <row r="273" spans="1:4">
      <c r="A273" t="s">
        <v>715</v>
      </c>
      <c r="B273">
        <v>272</v>
      </c>
      <c r="D273" s="3"/>
    </row>
    <row r="274" spans="1:4">
      <c r="A274" t="s">
        <v>716</v>
      </c>
      <c r="B274">
        <v>273</v>
      </c>
      <c r="D274" s="3"/>
    </row>
    <row r="275" spans="1:4">
      <c r="A275" t="s">
        <v>717</v>
      </c>
      <c r="B275">
        <v>274</v>
      </c>
      <c r="D275" s="3"/>
    </row>
    <row r="276" spans="1:4">
      <c r="A276" t="s">
        <v>718</v>
      </c>
      <c r="B276">
        <v>275</v>
      </c>
      <c r="D276" s="3"/>
    </row>
    <row r="277" spans="1:4">
      <c r="A277" t="s">
        <v>719</v>
      </c>
      <c r="B277">
        <v>276</v>
      </c>
      <c r="D277" s="3"/>
    </row>
    <row r="278" spans="1:4">
      <c r="A278" t="s">
        <v>720</v>
      </c>
      <c r="B278">
        <v>277</v>
      </c>
      <c r="D278" s="3"/>
    </row>
  </sheetData>
  <autoFilter ref="A1:A279" xr:uid="{00000000-0009-0000-0000-00000300000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NOTA GERAL</vt:lpstr>
      <vt:lpstr>TABELA DE PREÇOS DP WORLD</vt:lpstr>
      <vt:lpstr>Planilha2</vt:lpstr>
      <vt:lpstr>Planilha1</vt:lpstr>
      <vt:lpstr>Lista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dbraz</dc:creator>
  <cp:lastModifiedBy>werner de moura</cp:lastModifiedBy>
  <cp:lastPrinted>2024-05-24T18:47:55Z</cp:lastPrinted>
  <dcterms:created xsi:type="dcterms:W3CDTF">2014-12-18T16:08:00Z</dcterms:created>
  <dcterms:modified xsi:type="dcterms:W3CDTF">2024-05-28T20:24:44Z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1046-12.2.0.16909</vt:lpwstr>
  </property>
  <property fmtid="{D5CDD505-2E9C-101B-9397-08002B2CF9AE}" pid="3" name="ICV">
    <vt:lpwstr>6CDC90941207448F87928D2AB62BC28D_13</vt:lpwstr>
  </property>
</Properties>
</file>